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dzou\Desktop\20088\Budget files\"/>
    </mc:Choice>
  </mc:AlternateContent>
  <xr:revisionPtr revIDLastSave="0" documentId="13_ncr:1_{D1059DEF-BC71-465C-B0BC-CA6C7F976B1A}" xr6:coauthVersionLast="45" xr6:coauthVersionMax="46" xr10:uidLastSave="{00000000-0000-0000-0000-000000000000}"/>
  <bookViews>
    <workbookView xWindow="-120" yWindow="-120" windowWidth="29040" windowHeight="15840" xr2:uid="{00000000-000D-0000-FFFF-FFFF00000000}"/>
  </bookViews>
  <sheets>
    <sheet name="1) Program 2" sheetId="3" r:id="rId1"/>
    <sheet name="2) Program 4" sheetId="12" r:id="rId2"/>
    <sheet name="3) Program 6" sheetId="13" r:id="rId3"/>
    <sheet name="4) Program 7" sheetId="14" r:id="rId4"/>
    <sheet name="5) Program 8" sheetId="15" r:id="rId5"/>
    <sheet name="6) Program 9" sheetId="16" r:id="rId6"/>
    <sheet name="7) Program 10" sheetId="18" r:id="rId7"/>
    <sheet name="8) Program 12" sheetId="19" r:id="rId8"/>
    <sheet name="Category Definitions" sheetId="2"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8" i="16" l="1"/>
  <c r="G28" i="16"/>
  <c r="H27" i="16"/>
  <c r="G27" i="16"/>
  <c r="H26" i="15"/>
  <c r="H25" i="15"/>
  <c r="H33" i="14"/>
  <c r="G33" i="14"/>
  <c r="H32" i="14"/>
  <c r="G32" i="14"/>
  <c r="H31" i="14"/>
  <c r="G31" i="14"/>
  <c r="H30" i="14"/>
  <c r="H28" i="14"/>
  <c r="G28" i="14"/>
  <c r="H27" i="14"/>
  <c r="G27" i="14"/>
  <c r="H26" i="14"/>
  <c r="G26" i="14"/>
  <c r="H25" i="14"/>
  <c r="G25" i="14"/>
  <c r="H24" i="14"/>
  <c r="G24" i="14"/>
  <c r="G40" i="13"/>
  <c r="H39" i="13"/>
  <c r="G39" i="13"/>
  <c r="G38" i="13"/>
  <c r="G35" i="13"/>
  <c r="G31" i="13"/>
  <c r="G29" i="13"/>
  <c r="G28" i="13"/>
  <c r="G27" i="13"/>
  <c r="H26" i="13"/>
  <c r="G25" i="13"/>
  <c r="G24" i="13"/>
  <c r="G26" i="12"/>
  <c r="G24" i="12"/>
  <c r="G24" i="3"/>
  <c r="H28" i="12"/>
  <c r="H25" i="12"/>
  <c r="H24" i="12"/>
  <c r="H24" i="3"/>
  <c r="H25" i="19" l="1"/>
  <c r="H26" i="18"/>
  <c r="H45" i="19" l="1"/>
  <c r="G45" i="19"/>
  <c r="F45" i="19"/>
  <c r="E45" i="19"/>
  <c r="F24" i="15"/>
  <c r="H24" i="15" s="1"/>
  <c r="H46" i="19" l="1"/>
  <c r="G46" i="19"/>
  <c r="H45" i="18" l="1"/>
  <c r="G45" i="18"/>
  <c r="F45" i="18"/>
  <c r="E45" i="18"/>
  <c r="H45" i="16"/>
  <c r="G45" i="16"/>
  <c r="F45" i="16"/>
  <c r="E45" i="16"/>
  <c r="E30" i="14"/>
  <c r="G30" i="14" s="1"/>
  <c r="E37" i="13"/>
  <c r="G37" i="13" s="1"/>
  <c r="E36" i="13"/>
  <c r="G36" i="13" s="1"/>
  <c r="G46" i="18" l="1"/>
  <c r="H46" i="18"/>
  <c r="H46" i="16"/>
  <c r="G46" i="16"/>
  <c r="H36" i="13"/>
  <c r="H40" i="13" l="1"/>
  <c r="H37" i="13"/>
  <c r="H38" i="13"/>
  <c r="H35" i="13"/>
  <c r="H31" i="13"/>
  <c r="H30" i="13"/>
  <c r="H28" i="13"/>
  <c r="H29" i="13"/>
  <c r="H24" i="13"/>
  <c r="H25" i="13"/>
  <c r="H27" i="13"/>
  <c r="H45" i="15" l="1"/>
  <c r="G45" i="15"/>
  <c r="F45" i="15"/>
  <c r="E45" i="15"/>
  <c r="G46" i="15" l="1"/>
  <c r="H46" i="15"/>
  <c r="H45" i="14"/>
  <c r="G45" i="14"/>
  <c r="F45" i="14"/>
  <c r="E45" i="14"/>
  <c r="H45" i="13"/>
  <c r="G45" i="13"/>
  <c r="F45" i="13"/>
  <c r="E45" i="13"/>
  <c r="H45" i="12"/>
  <c r="G45" i="12"/>
  <c r="F45" i="12"/>
  <c r="E45" i="12"/>
  <c r="G46" i="12" l="1"/>
  <c r="G46" i="13"/>
  <c r="G46" i="14"/>
  <c r="H46" i="12"/>
  <c r="H46" i="13"/>
  <c r="H46" i="14"/>
  <c r="E45" i="3"/>
  <c r="G45" i="3"/>
  <c r="F45" i="3" l="1"/>
  <c r="G46" i="3"/>
  <c r="H45" i="3"/>
  <c r="H46" i="3" l="1"/>
</calcChain>
</file>

<file path=xl/sharedStrings.xml><?xml version="1.0" encoding="utf-8"?>
<sst xmlns="http://schemas.openxmlformats.org/spreadsheetml/2006/main" count="456" uniqueCount="146">
  <si>
    <t>Student Opportunity Plans - Long Form Budget: Year 0 and Year 1</t>
  </si>
  <si>
    <t>Evidence-Based Program Identified by the Commissioner (Pull-Down Menu)</t>
  </si>
  <si>
    <t>2.      Research-based early literacy programs in pre-kindergarten and early elementary grades</t>
  </si>
  <si>
    <t>SOA Evidence-Based Program Category (Primary)</t>
  </si>
  <si>
    <t>G) Expanding early education and pre-kindergarten programming within the district in consultation or in partnership with community-based organizations</t>
  </si>
  <si>
    <t>SOA Evidence-Based Program Category (Secondary) - Optional</t>
  </si>
  <si>
    <t>Program Description</t>
  </si>
  <si>
    <t>This program is will increase a part time librarian position to full time at the library shared by 4 elementary schools (approximately 2,200 students) and provide a stipend for a districtwide library lead.  These efforts will encourage use of the libraries by teachers and students, with a focus on early grades.</t>
  </si>
  <si>
    <t>Name of Impacted Schools or Indicate if District-Wide Program</t>
  </si>
  <si>
    <t>Elementary schools and District-Wide</t>
  </si>
  <si>
    <t>Key Activity/Expenditure Description</t>
  </si>
  <si>
    <t>Foundation Budget Functional Category</t>
  </si>
  <si>
    <t>Expenditure Category</t>
  </si>
  <si>
    <t>Ongoing Expense?</t>
  </si>
  <si>
    <t>Year 0 (FY20)</t>
  </si>
  <si>
    <t>Year 1 (FY21)</t>
  </si>
  <si>
    <t>(Pull-Down Menu)</t>
  </si>
  <si>
    <t>(Yes/No)</t>
  </si>
  <si>
    <t>FTE</t>
  </si>
  <si>
    <t>Budget Amount</t>
  </si>
  <si>
    <t>Increase elementary school librarian from 0.25 to 1.0 fte</t>
  </si>
  <si>
    <t>Other Teaching Services</t>
  </si>
  <si>
    <t>Salaries - Instructional</t>
  </si>
  <si>
    <t>Yes</t>
  </si>
  <si>
    <t>Add districtwide stipend for lead school librarian</t>
  </si>
  <si>
    <t>Stipends</t>
  </si>
  <si>
    <t>TOTAL</t>
  </si>
  <si>
    <t>YEAR 1 INCREMENTAL TOTAL</t>
  </si>
  <si>
    <t>4.      Supporting educators to implement high-quality, aligned curriculum</t>
  </si>
  <si>
    <t>F) Purchase of curriculum materials and equipment that are aligned with the statewide curricular frameworks</t>
  </si>
  <si>
    <t>E) Increased or improved professional development</t>
  </si>
  <si>
    <t>Curriculum efforts will be enhanced through the addition of 3 computer technicians to support equipment used by teachers and students, an early grades STEM coach to enhance offerings at the PK-1 grade level, and a special education coach to strengthen the special education department and further improve inclusion and instruction at grades 9-12.  The two stipends for Chelsea High School will help coordinate the important iBlock learning opportunity and will enhance data analysis in the upper grades. A modest increase in funding for computer equipment is also planned.</t>
  </si>
  <si>
    <t>Early Learning Center, Chelsea High School, and District-Wide</t>
  </si>
  <si>
    <t>Computer Technician</t>
  </si>
  <si>
    <t>Operations &amp; Maintenance</t>
  </si>
  <si>
    <t>Salaries - Other</t>
  </si>
  <si>
    <t>Computer Equipment, software, networking</t>
  </si>
  <si>
    <t>Supplies &amp; Materials</t>
  </si>
  <si>
    <t>Teacher, Coach STEM (ELC)</t>
  </si>
  <si>
    <t>Instructional Leadership</t>
  </si>
  <si>
    <t>Teacher, Coach, Special Education inclusion (CHS)</t>
  </si>
  <si>
    <t>Stipends for iBlock and data leads (CHS)</t>
  </si>
  <si>
    <t>Classroom &amp; Specialist Teachers</t>
  </si>
  <si>
    <t>6.      Increased personnel and services to support holistic student needs</t>
  </si>
  <si>
    <t>D) Hiring school personnel that best support improved student performance</t>
  </si>
  <si>
    <t>C) Social services to support students' social-emotional and physical health</t>
  </si>
  <si>
    <t>A total of 29 FTE are included in this program including districtwide special education staffing, additional school nurses and social workers, teachers at the middle school level to "redirect" students experiencing challenges participating in their classrooms, building subs to increase continuity in instruction when teachers are absent, and staffing for the expansion of the dual language program. Upper grade students will receive additional support through the addition of a dean and additional subject area teachers to increase offerings and reduce class size.</t>
  </si>
  <si>
    <t>District-Wide</t>
  </si>
  <si>
    <t>Board Certified Behavioral Analyst (BCBA)</t>
  </si>
  <si>
    <t>Speech Therapist</t>
  </si>
  <si>
    <t>Special Ed Assistant Director</t>
  </si>
  <si>
    <t>Administration</t>
  </si>
  <si>
    <t>Salaries - Administrator</t>
  </si>
  <si>
    <t>School Nurse</t>
  </si>
  <si>
    <t>Pupil Services</t>
  </si>
  <si>
    <t>No</t>
  </si>
  <si>
    <t>Social Worker</t>
  </si>
  <si>
    <t>Guidance &amp; Psychological</t>
  </si>
  <si>
    <t>Teacher, Coach, Special Education inclusion (ELC)</t>
  </si>
  <si>
    <t>Teacher, Redirect (BMS, CAMS, WSTA)</t>
  </si>
  <si>
    <t>Building Substitute Teacher (BMS, CAMS, WSTA)</t>
  </si>
  <si>
    <t>Teacher, History, Dual Language (BMS)</t>
  </si>
  <si>
    <t>Paraprofessional, Dual Language (BMS)</t>
  </si>
  <si>
    <t>Paraprofessional, Inclusion (BMS)</t>
  </si>
  <si>
    <t>Dean of Students (CHS)</t>
  </si>
  <si>
    <t>Teacher, Math (CHS)</t>
  </si>
  <si>
    <t>Teacher, Science (CHS)</t>
  </si>
  <si>
    <t>Teacher, Health / PE (CHS)</t>
  </si>
  <si>
    <t>Paraprofessional, Social Communication (autism) (CHS)</t>
  </si>
  <si>
    <t>Teacher, Science, Technology, Engineering, Math (COA)</t>
  </si>
  <si>
    <t>Grade Level Lead Stipends (CHS)</t>
  </si>
  <si>
    <t xml:space="preserve">7.      Inclusion/co-teaching for students with disabilities and English learners </t>
  </si>
  <si>
    <t>A total of 19 FTE are included in this program to support students with disabilities and EL students.  These will be distributed across all grade levels. A unique addition is a new Coach focusing on Reading, Literacy, and STEM for special education students at the middle school level.</t>
  </si>
  <si>
    <t>Teacher, ELL (ELC)</t>
  </si>
  <si>
    <t>Teacher, ELL (all 4 elementary schools)</t>
  </si>
  <si>
    <t>Teacher, Special Education inclusion (all 4 elementary schools)</t>
  </si>
  <si>
    <t>Teacher, ELL (all 3 middle schools)</t>
  </si>
  <si>
    <t>Teacher, Special Education inclusion (all 3 middle schools)</t>
  </si>
  <si>
    <t>Teacher, Coach, Reading-Literacy-STEM (WSTA)</t>
  </si>
  <si>
    <t>Teacher, ELL (CHS)</t>
  </si>
  <si>
    <t>Teacher, Special Education inclusion (CHS)</t>
  </si>
  <si>
    <t>Teacher, ELL (COA)</t>
  </si>
  <si>
    <t>Teacher, Special Education inclusion (COA)</t>
  </si>
  <si>
    <t xml:space="preserve">8.      Acceleration Academies and/or summer learning to support skill development and accelerate advanced learners </t>
  </si>
  <si>
    <t>A) Expanded learning time in the form of a longer school day or school year</t>
  </si>
  <si>
    <t>This program will significantly expand funding for summer school and school break programming.</t>
  </si>
  <si>
    <t>Increase summer school / school break capacity (elementary)</t>
  </si>
  <si>
    <t>Increase summer school / school break capacity (middle schools)</t>
  </si>
  <si>
    <t>Increase summer school capacity / school break (high school)</t>
  </si>
  <si>
    <t xml:space="preserve">9.      Dropout prevention and recovery programs </t>
  </si>
  <si>
    <t>I) Developing additional pathways to strengthen college and career readiness</t>
  </si>
  <si>
    <t>Identifying a site to relocate the Chelsea Opportunity Academy, ideally to be co-located with the District's adult education program (Intergenerational Literacy Program) is needed to expend enrollment and free up space at CHS for high school classes. This program will assist in providing funding for rent, staffing, and supplies for any new site.</t>
  </si>
  <si>
    <t>Chelsea Opportunity Academy, Intergenerational Literacy Program</t>
  </si>
  <si>
    <t>Data Management Specialist (COA)</t>
  </si>
  <si>
    <t xml:space="preserve">Other </t>
  </si>
  <si>
    <t>Salaries - Clerical/Support</t>
  </si>
  <si>
    <t>Facility Rent (for new facility for COA &amp; ILP)</t>
  </si>
  <si>
    <t>Other Costs</t>
  </si>
  <si>
    <t>Cleaning and maintenance supplies (new facility for COA &amp; ILP)</t>
  </si>
  <si>
    <t>Building Maintenance Man (for new facility for COA &amp; ILP)</t>
  </si>
  <si>
    <t>Security Monitor (for new facility for COA &amp; ILP)</t>
  </si>
  <si>
    <t>10.   Diversifying the educator/administrator workforce through recruitment and retention</t>
  </si>
  <si>
    <t>H) Diversifying the educator and administrator workforce</t>
  </si>
  <si>
    <t>Diversifying the educator/administrator workforce is a high priority for the District and this program will support that effort by helping to enhance salaries.</t>
  </si>
  <si>
    <t>Recruitment &amp; Retention Specialist</t>
  </si>
  <si>
    <t>Salaries in support of increased diversity (admininistrators)</t>
  </si>
  <si>
    <t>Salaries in support of increased diversity (instructional)</t>
  </si>
  <si>
    <t>12.   Increased staffing to expand student access to arts, athletics, and enrichment, and strategic scheduling to enable common planning time for teachers</t>
  </si>
  <si>
    <t>B) Increased opportunity for common planning time for teachers</t>
  </si>
  <si>
    <t>This program will help expand common planing time and hire and retain the best personnel by helping to enhance salaries.</t>
  </si>
  <si>
    <t>Salaries in support of common planning time (admininistrators)</t>
  </si>
  <si>
    <t>Salaries in support of common planning time (instructional)</t>
  </si>
  <si>
    <t>Foundation Budget Functional Categories</t>
  </si>
  <si>
    <t>Benefits</t>
  </si>
  <si>
    <t xml:space="preserve">Capital Expenditures </t>
  </si>
  <si>
    <r>
      <t>1.</t>
    </r>
    <r>
      <rPr>
        <sz val="7"/>
        <color rgb="FF000000"/>
        <rFont val="Times New Roman"/>
        <family val="1"/>
      </rPr>
      <t>      </t>
    </r>
    <r>
      <rPr>
        <b/>
        <sz val="10.5"/>
        <color rgb="FF000000"/>
        <rFont val="Calibri"/>
        <family val="2"/>
        <scheme val="minor"/>
      </rPr>
      <t>Expanded access to full-day, high-quality pre-kindergarten for 4-year-olds, including potential collaboration with other local providers</t>
    </r>
  </si>
  <si>
    <t>Contractual Services</t>
  </si>
  <si>
    <r>
      <t>2.</t>
    </r>
    <r>
      <rPr>
        <sz val="7"/>
        <color rgb="FF000000"/>
        <rFont val="Times New Roman"/>
        <family val="1"/>
      </rPr>
      <t>      </t>
    </r>
    <r>
      <rPr>
        <b/>
        <sz val="10.5"/>
        <color rgb="FF000000"/>
        <rFont val="Calibri"/>
        <family val="2"/>
        <scheme val="minor"/>
      </rPr>
      <t>Research-based early literacy programs in pre-kindergarten and early elementary grades</t>
    </r>
  </si>
  <si>
    <r>
      <t>3.</t>
    </r>
    <r>
      <rPr>
        <sz val="7"/>
        <color rgb="FF000000"/>
        <rFont val="Times New Roman"/>
        <family val="1"/>
      </rPr>
      <t>      </t>
    </r>
    <r>
      <rPr>
        <b/>
        <sz val="10.5"/>
        <color rgb="FF000000"/>
        <rFont val="Calibri"/>
        <family val="2"/>
        <scheme val="minor"/>
      </rPr>
      <t>Early College programs focused primarily on students under-represented in higher education</t>
    </r>
  </si>
  <si>
    <r>
      <t>4.</t>
    </r>
    <r>
      <rPr>
        <sz val="7"/>
        <color rgb="FF000000"/>
        <rFont val="Times New Roman"/>
        <family val="1"/>
      </rPr>
      <t>      </t>
    </r>
    <r>
      <rPr>
        <sz val="10.5"/>
        <color rgb="FF000000"/>
        <rFont val="Calibri"/>
        <family val="2"/>
        <scheme val="minor"/>
      </rPr>
      <t>Supporting educators to implement high-quality, aligned curriculum</t>
    </r>
  </si>
  <si>
    <t>Professional Development</t>
  </si>
  <si>
    <r>
      <t>5.</t>
    </r>
    <r>
      <rPr>
        <sz val="7"/>
        <color rgb="FF000000"/>
        <rFont val="Times New Roman"/>
        <family val="1"/>
      </rPr>
      <t>      </t>
    </r>
    <r>
      <rPr>
        <sz val="10.5"/>
        <color rgb="FF000000"/>
        <rFont val="Calibri"/>
        <family val="2"/>
        <scheme val="minor"/>
      </rPr>
      <t>Expanded access to career-technical education, including “After Dark” district-vocational partnerships and innovation pathways reflecting local labor market priorities</t>
    </r>
  </si>
  <si>
    <t>Instructional Materials, Equipment &amp; Technology</t>
  </si>
  <si>
    <r>
      <t>6.</t>
    </r>
    <r>
      <rPr>
        <sz val="7"/>
        <color rgb="FF000000"/>
        <rFont val="Times New Roman"/>
        <family val="1"/>
      </rPr>
      <t>      </t>
    </r>
    <r>
      <rPr>
        <sz val="10.5"/>
        <color rgb="FF000000"/>
        <rFont val="Calibri"/>
        <family val="2"/>
        <scheme val="minor"/>
      </rPr>
      <t>Increased personnel and services to support holistic student needs</t>
    </r>
  </si>
  <si>
    <r>
      <t>7.</t>
    </r>
    <r>
      <rPr>
        <sz val="7"/>
        <color rgb="FF000000"/>
        <rFont val="Times New Roman"/>
        <family val="1"/>
      </rPr>
      <t>      </t>
    </r>
    <r>
      <rPr>
        <sz val="10.5"/>
        <color rgb="FF000000"/>
        <rFont val="Calibri"/>
        <family val="2"/>
        <scheme val="minor"/>
      </rPr>
      <t xml:space="preserve">Inclusion/co-teaching for students with disabilities and English learners </t>
    </r>
  </si>
  <si>
    <r>
      <t>8.</t>
    </r>
    <r>
      <rPr>
        <sz val="7"/>
        <color rgb="FF000000"/>
        <rFont val="Times New Roman"/>
        <family val="1"/>
      </rPr>
      <t>      </t>
    </r>
    <r>
      <rPr>
        <sz val="10.5"/>
        <color rgb="FF000000"/>
        <rFont val="Calibri"/>
        <family val="2"/>
        <scheme val="minor"/>
      </rPr>
      <t xml:space="preserve">Acceleration Academies and/or summer learning to support skill development and accelerate advanced learners </t>
    </r>
  </si>
  <si>
    <t>Travel</t>
  </si>
  <si>
    <r>
      <t>9.</t>
    </r>
    <r>
      <rPr>
        <sz val="7"/>
        <color rgb="FF000000"/>
        <rFont val="Times New Roman"/>
        <family val="1"/>
      </rPr>
      <t>      </t>
    </r>
    <r>
      <rPr>
        <sz val="10.5"/>
        <color rgb="FF000000"/>
        <rFont val="Calibri"/>
        <family val="2"/>
        <scheme val="minor"/>
      </rPr>
      <t xml:space="preserve">Dropout prevention and recovery programs </t>
    </r>
  </si>
  <si>
    <t>Employee Benefits / Fixed Charges</t>
  </si>
  <si>
    <r>
      <rPr>
        <sz val="10.5"/>
        <color rgb="FF000000"/>
        <rFont val="Calibri"/>
        <family val="2"/>
        <scheme val="minor"/>
      </rPr>
      <t>10.</t>
    </r>
    <r>
      <rPr>
        <sz val="7"/>
        <color rgb="FF000000"/>
        <rFont val="Times New Roman"/>
        <family val="1"/>
      </rPr>
      <t>   </t>
    </r>
    <r>
      <rPr>
        <b/>
        <sz val="10.5"/>
        <color rgb="FF000000"/>
        <rFont val="Calibri"/>
        <family val="2"/>
        <scheme val="minor"/>
      </rPr>
      <t>Diversifying the educator/administrator workforce through recruitment and retention</t>
    </r>
  </si>
  <si>
    <t>Special Education Tuition</t>
  </si>
  <si>
    <r>
      <t>11.</t>
    </r>
    <r>
      <rPr>
        <sz val="7"/>
        <color rgb="FF000000"/>
        <rFont val="Times New Roman"/>
        <family val="1"/>
      </rPr>
      <t>   </t>
    </r>
    <r>
      <rPr>
        <sz val="10.5"/>
        <color rgb="FF000000"/>
        <rFont val="Calibri"/>
        <family val="2"/>
        <scheme val="minor"/>
      </rPr>
      <t>Leadership pipeline development programs for schools</t>
    </r>
  </si>
  <si>
    <r>
      <t>12.</t>
    </r>
    <r>
      <rPr>
        <sz val="7"/>
        <color rgb="FF000000"/>
        <rFont val="Times New Roman"/>
        <family val="1"/>
      </rPr>
      <t>   </t>
    </r>
    <r>
      <rPr>
        <sz val="10.5"/>
        <color rgb="FF000000"/>
        <rFont val="Calibri"/>
        <family val="2"/>
        <scheme val="minor"/>
      </rPr>
      <t>Increased staffing to expand student access to arts, athletics, and enrichment, and strategic scheduling to enable common planning time for teachers</t>
    </r>
  </si>
  <si>
    <r>
      <t>13.</t>
    </r>
    <r>
      <rPr>
        <sz val="7"/>
        <color rgb="FF000000"/>
        <rFont val="Times New Roman"/>
        <family val="1"/>
      </rPr>
      <t>   </t>
    </r>
    <r>
      <rPr>
        <sz val="10.5"/>
        <color rgb="FF000000"/>
        <rFont val="Calibri"/>
        <family val="2"/>
        <scheme val="minor"/>
      </rPr>
      <t>Strategies to recruit and retain educators/administrators in hard-to-staff schools and positions</t>
    </r>
  </si>
  <si>
    <t>Professional Salaries (01)</t>
  </si>
  <si>
    <r>
      <t>14.</t>
    </r>
    <r>
      <rPr>
        <sz val="7"/>
        <color rgb="FF000000"/>
        <rFont val="Times New Roman"/>
        <family val="1"/>
      </rPr>
      <t>   </t>
    </r>
    <r>
      <rPr>
        <sz val="10.5"/>
        <color rgb="FF000000"/>
        <rFont val="Calibri"/>
        <family val="2"/>
        <scheme val="minor"/>
      </rPr>
      <t>Community partnerships for in-school enrichment and wraparound services</t>
    </r>
  </si>
  <si>
    <t>Clerical Salaries (02)</t>
  </si>
  <si>
    <r>
      <t>15.</t>
    </r>
    <r>
      <rPr>
        <sz val="7"/>
        <color rgb="FF000000"/>
        <rFont val="Times New Roman"/>
        <family val="1"/>
      </rPr>
      <t>   </t>
    </r>
    <r>
      <rPr>
        <sz val="10.5"/>
        <color rgb="FF000000"/>
        <rFont val="Calibri"/>
        <family val="2"/>
        <scheme val="minor"/>
      </rPr>
      <t>Parent-teacher home visiting programs</t>
    </r>
  </si>
  <si>
    <t>Other Salaries (03)</t>
  </si>
  <si>
    <r>
      <t>16.</t>
    </r>
    <r>
      <rPr>
        <sz val="7"/>
        <color rgb="FF000000"/>
        <rFont val="Times New Roman"/>
        <family val="1"/>
      </rPr>
      <t>   </t>
    </r>
    <r>
      <rPr>
        <sz val="10.5"/>
        <color rgb="FF000000"/>
        <rFont val="Calibri"/>
        <family val="2"/>
        <scheme val="minor"/>
      </rPr>
      <t xml:space="preserve">Labor-management partnerships to improve student performance </t>
    </r>
  </si>
  <si>
    <t>Contracted Services (04)</t>
  </si>
  <si>
    <r>
      <t>17.</t>
    </r>
    <r>
      <rPr>
        <sz val="7"/>
        <color rgb="FF000000"/>
        <rFont val="Times New Roman"/>
        <family val="1"/>
      </rPr>
      <t>   </t>
    </r>
    <r>
      <rPr>
        <sz val="10.5"/>
        <color rgb="FF000000"/>
        <rFont val="Calibri"/>
        <family val="2"/>
        <scheme val="minor"/>
      </rPr>
      <t>Facilities improvements to create healthy and safe school environments</t>
    </r>
  </si>
  <si>
    <t>Supplies and Materials (05)</t>
  </si>
  <si>
    <t>18.  District Choice (Please indicate below):</t>
  </si>
  <si>
    <t>Other Expenses (06)</t>
  </si>
  <si>
    <t>J) Any other program determined to be evidence-based by the commissioner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</si>
</sst>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b/>
      <sz val="14"/>
      <color theme="1"/>
      <name val="Calibri"/>
      <family val="2"/>
      <scheme val="minor"/>
    </font>
    <font>
      <sz val="11"/>
      <color rgb="FFFF0000"/>
      <name val="Calibri"/>
      <family val="2"/>
      <scheme val="minor"/>
    </font>
    <font>
      <sz val="10"/>
      <color theme="1"/>
      <name val="Calibri"/>
      <family val="2"/>
      <scheme val="minor"/>
    </font>
    <font>
      <b/>
      <u/>
      <sz val="11"/>
      <color theme="1"/>
      <name val="Calibri"/>
      <family val="2"/>
      <scheme val="minor"/>
    </font>
    <font>
      <b/>
      <sz val="11"/>
      <color rgb="FF00B050"/>
      <name val="Calibri"/>
      <family val="2"/>
      <scheme val="minor"/>
    </font>
    <font>
      <sz val="10.5"/>
      <color rgb="FF000000"/>
      <name val="Calibri"/>
      <family val="2"/>
      <scheme val="minor"/>
    </font>
    <font>
      <sz val="7"/>
      <color rgb="FF000000"/>
      <name val="Times New Roman"/>
      <family val="1"/>
    </font>
    <font>
      <b/>
      <sz val="10.5"/>
      <color rgb="FF000000"/>
      <name val="Calibri"/>
      <family val="2"/>
      <scheme val="minor"/>
    </font>
    <font>
      <sz val="11"/>
      <name val="Calibri"/>
      <family val="2"/>
      <scheme val="minor"/>
    </font>
    <font>
      <b/>
      <sz val="11"/>
      <color rgb="FF0070C0"/>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F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CCCCCC"/>
      </left>
      <right style="medium">
        <color rgb="FFCCCCCC"/>
      </right>
      <top/>
      <bottom style="medium">
        <color rgb="FFCCCCCC"/>
      </bottom>
      <diagonal/>
    </border>
    <border>
      <left/>
      <right style="medium">
        <color rgb="FFCCCCCC"/>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92">
    <xf numFmtId="0" fontId="0" fillId="0" borderId="0" xfId="0"/>
    <xf numFmtId="0" fontId="1" fillId="3" borderId="0" xfId="0" applyFont="1" applyFill="1"/>
    <xf numFmtId="0" fontId="0" fillId="3" borderId="0" xfId="0" applyFill="1"/>
    <xf numFmtId="0" fontId="0" fillId="3" borderId="0" xfId="0" applyFill="1" applyAlignment="1">
      <alignment wrapText="1"/>
    </xf>
    <xf numFmtId="0" fontId="0" fillId="5" borderId="1" xfId="0" applyFill="1" applyBorder="1"/>
    <xf numFmtId="0" fontId="0" fillId="3" borderId="0" xfId="0" applyFill="1" applyBorder="1"/>
    <xf numFmtId="0" fontId="0" fillId="3" borderId="0" xfId="0" applyFill="1" applyAlignment="1">
      <alignment vertical="center"/>
    </xf>
    <xf numFmtId="0" fontId="1" fillId="3" borderId="6" xfId="0" applyFont="1" applyFill="1" applyBorder="1" applyAlignment="1">
      <alignment horizontal="left" vertical="center" wrapText="1"/>
    </xf>
    <xf numFmtId="0" fontId="0" fillId="3" borderId="0" xfId="0" applyFont="1" applyFill="1"/>
    <xf numFmtId="0" fontId="0" fillId="5" borderId="3" xfId="0" applyFill="1" applyBorder="1"/>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3" borderId="0" xfId="0" applyFont="1" applyFill="1" applyBorder="1" applyAlignment="1">
      <alignment horizontal="right"/>
    </xf>
    <xf numFmtId="0" fontId="2" fillId="6" borderId="10" xfId="0" applyFont="1" applyFill="1" applyBorder="1" applyAlignment="1">
      <alignment horizontal="center" vertical="center" wrapText="1"/>
    </xf>
    <xf numFmtId="0" fontId="3" fillId="6" borderId="11" xfId="0" applyFont="1" applyFill="1" applyBorder="1" applyAlignment="1">
      <alignment vertical="center" wrapText="1"/>
    </xf>
    <xf numFmtId="0" fontId="4" fillId="3" borderId="0" xfId="0" applyFont="1" applyFill="1"/>
    <xf numFmtId="0" fontId="0" fillId="3" borderId="0" xfId="0" applyFill="1" applyBorder="1" applyAlignment="1">
      <alignment horizontal="center" vertical="center"/>
    </xf>
    <xf numFmtId="0" fontId="6" fillId="0" borderId="0" xfId="0" applyFont="1" applyAlignment="1">
      <alignment vertical="center"/>
    </xf>
    <xf numFmtId="0" fontId="6" fillId="0" borderId="0" xfId="0" applyFont="1"/>
    <xf numFmtId="0" fontId="5" fillId="0" borderId="0" xfId="0" applyFont="1"/>
    <xf numFmtId="0" fontId="7" fillId="0" borderId="0" xfId="0" applyFont="1"/>
    <xf numFmtId="0" fontId="0" fillId="4" borderId="9" xfId="0" applyFill="1" applyBorder="1" applyAlignment="1">
      <alignment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0" xfId="0" applyFont="1" applyFill="1" applyBorder="1" applyAlignment="1">
      <alignment vertical="center"/>
    </xf>
    <xf numFmtId="4" fontId="0" fillId="4" borderId="20" xfId="0" applyNumberFormat="1" applyFill="1" applyBorder="1"/>
    <xf numFmtId="4" fontId="0" fillId="4" borderId="23" xfId="0" applyNumberFormat="1" applyFill="1" applyBorder="1"/>
    <xf numFmtId="0" fontId="1" fillId="2" borderId="25" xfId="0" applyFont="1" applyFill="1" applyBorder="1" applyAlignment="1">
      <alignment vertical="center"/>
    </xf>
    <xf numFmtId="0" fontId="0" fillId="3" borderId="0" xfId="0" applyFill="1" applyAlignment="1">
      <alignment horizontal="center"/>
    </xf>
    <xf numFmtId="0" fontId="1" fillId="3" borderId="0" xfId="0" applyFont="1" applyFill="1" applyBorder="1" applyAlignment="1">
      <alignment horizontal="center"/>
    </xf>
    <xf numFmtId="0" fontId="0" fillId="5" borderId="9" xfId="0" applyFill="1" applyBorder="1" applyAlignment="1">
      <alignment horizontal="center"/>
    </xf>
    <xf numFmtId="0" fontId="1" fillId="3" borderId="0" xfId="0" applyFont="1" applyFill="1" applyAlignment="1">
      <alignment horizontal="right"/>
    </xf>
    <xf numFmtId="4" fontId="1" fillId="3" borderId="27" xfId="0" applyNumberFormat="1" applyFont="1" applyFill="1" applyBorder="1"/>
    <xf numFmtId="3" fontId="0" fillId="4" borderId="20" xfId="0" applyNumberFormat="1" applyFill="1" applyBorder="1"/>
    <xf numFmtId="3" fontId="0" fillId="4" borderId="23" xfId="0" applyNumberFormat="1" applyFill="1" applyBorder="1"/>
    <xf numFmtId="3" fontId="0" fillId="3" borderId="30" xfId="0" applyNumberFormat="1" applyFill="1" applyBorder="1"/>
    <xf numFmtId="164" fontId="0" fillId="3" borderId="0" xfId="0" applyNumberFormat="1" applyFill="1"/>
    <xf numFmtId="164" fontId="1" fillId="2" borderId="16" xfId="0" applyNumberFormat="1" applyFont="1" applyFill="1" applyBorder="1" applyAlignment="1">
      <alignment vertical="center"/>
    </xf>
    <xf numFmtId="164" fontId="0" fillId="4" borderId="16" xfId="0" applyNumberFormat="1" applyFill="1" applyBorder="1" applyAlignment="1">
      <alignment horizontal="center"/>
    </xf>
    <xf numFmtId="164" fontId="0" fillId="4" borderId="21" xfId="0" applyNumberFormat="1" applyFill="1" applyBorder="1" applyAlignment="1">
      <alignment horizontal="center"/>
    </xf>
    <xf numFmtId="164" fontId="0" fillId="4" borderId="16" xfId="0" applyNumberFormat="1" applyFill="1" applyBorder="1"/>
    <xf numFmtId="164" fontId="0" fillId="4" borderId="7" xfId="0" applyNumberFormat="1" applyFill="1" applyBorder="1"/>
    <xf numFmtId="164" fontId="0" fillId="3" borderId="31" xfId="0" applyNumberFormat="1" applyFill="1" applyBorder="1"/>
    <xf numFmtId="164" fontId="0" fillId="3" borderId="29" xfId="0" applyNumberFormat="1" applyFill="1" applyBorder="1"/>
    <xf numFmtId="164" fontId="0" fillId="3" borderId="0" xfId="0" applyNumberFormat="1" applyFill="1" applyBorder="1"/>
    <xf numFmtId="164" fontId="1" fillId="2" borderId="19" xfId="0" applyNumberFormat="1" applyFont="1" applyFill="1" applyBorder="1" applyAlignment="1">
      <alignment vertical="center"/>
    </xf>
    <xf numFmtId="164" fontId="0" fillId="4" borderId="21" xfId="0" applyNumberFormat="1" applyFill="1" applyBorder="1"/>
    <xf numFmtId="164" fontId="0" fillId="4" borderId="22" xfId="0" applyNumberFormat="1" applyFill="1" applyBorder="1"/>
    <xf numFmtId="164" fontId="1" fillId="3" borderId="26" xfId="0" applyNumberFormat="1" applyFont="1" applyFill="1" applyBorder="1"/>
    <xf numFmtId="164" fontId="0" fillId="3" borderId="29" xfId="0" applyNumberFormat="1" applyFont="1" applyFill="1" applyBorder="1"/>
    <xf numFmtId="3" fontId="0" fillId="3" borderId="0" xfId="0" applyNumberFormat="1" applyFill="1"/>
    <xf numFmtId="3" fontId="1" fillId="3" borderId="0" xfId="0" applyNumberFormat="1" applyFont="1" applyFill="1"/>
    <xf numFmtId="0" fontId="9" fillId="0" borderId="0" xfId="0" applyFont="1" applyAlignment="1">
      <alignment horizontal="left" vertical="center" wrapText="1"/>
    </xf>
    <xf numFmtId="0" fontId="11" fillId="0" borderId="0" xfId="0" applyFont="1" applyAlignment="1">
      <alignment horizontal="left" vertical="center" wrapText="1"/>
    </xf>
    <xf numFmtId="0" fontId="3" fillId="6" borderId="0" xfId="0" applyFont="1" applyFill="1" applyAlignment="1">
      <alignment vertical="center" wrapText="1"/>
    </xf>
    <xf numFmtId="2" fontId="0" fillId="4" borderId="16" xfId="0" applyNumberFormat="1" applyFill="1" applyBorder="1" applyAlignment="1">
      <alignment horizontal="center"/>
    </xf>
    <xf numFmtId="2" fontId="0" fillId="4" borderId="21" xfId="0" applyNumberFormat="1" applyFill="1" applyBorder="1" applyAlignment="1">
      <alignment horizontal="center"/>
    </xf>
    <xf numFmtId="164" fontId="1" fillId="3" borderId="0" xfId="0" applyNumberFormat="1" applyFont="1" applyFill="1" applyBorder="1"/>
    <xf numFmtId="4" fontId="1" fillId="3" borderId="0" xfId="0" applyNumberFormat="1" applyFont="1" applyFill="1" applyBorder="1"/>
    <xf numFmtId="164" fontId="0" fillId="3" borderId="0" xfId="0" applyNumberFormat="1" applyFont="1" applyFill="1" applyBorder="1"/>
    <xf numFmtId="3" fontId="8" fillId="3" borderId="0" xfId="0" applyNumberFormat="1" applyFont="1" applyFill="1" applyBorder="1"/>
    <xf numFmtId="3" fontId="0" fillId="7" borderId="0" xfId="0" applyNumberFormat="1" applyFill="1"/>
    <xf numFmtId="0" fontId="0" fillId="7" borderId="0" xfId="0" applyFill="1"/>
    <xf numFmtId="3" fontId="5" fillId="7" borderId="0" xfId="0" applyNumberFormat="1" applyFont="1" applyFill="1"/>
    <xf numFmtId="0" fontId="12" fillId="4" borderId="9" xfId="0" applyFont="1" applyFill="1" applyBorder="1" applyAlignment="1">
      <alignment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3" fontId="13" fillId="3" borderId="28" xfId="0" applyNumberFormat="1" applyFont="1" applyFill="1" applyBorder="1"/>
    <xf numFmtId="0" fontId="0" fillId="4" borderId="4"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24" xfId="0"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5" xfId="0" applyFill="1" applyBorder="1" applyAlignment="1">
      <alignment horizontal="center" vertical="center" wrapText="1"/>
    </xf>
    <xf numFmtId="0" fontId="0" fillId="5" borderId="8" xfId="0" applyFill="1" applyBorder="1" applyAlignment="1">
      <alignment horizontal="center" vertical="center" wrapText="1"/>
    </xf>
    <xf numFmtId="0" fontId="1" fillId="2" borderId="12" xfId="0" applyFont="1" applyFill="1" applyBorder="1" applyAlignment="1">
      <alignment horizontal="center" vertical="center"/>
    </xf>
    <xf numFmtId="0" fontId="0" fillId="4" borderId="4"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03187" y="301625"/>
          <a:ext cx="12080875" cy="11509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11549071" y="301619"/>
          <a:ext cx="2478405" cy="12141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103187" y="292100"/>
          <a:ext cx="11107420" cy="1079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74621</xdr:colOff>
      <xdr:row>7</xdr:row>
      <xdr:rowOff>132709</xdr:rowOff>
    </xdr:to>
    <xdr:pic>
      <xdr:nvPicPr>
        <xdr:cNvPr id="3" name="Picture 2" descr="ESE logo">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srcRect/>
        <a:stretch>
          <a:fillRect/>
        </a:stretch>
      </xdr:blipFill>
      <xdr:spPr bwMode="auto">
        <a:xfrm>
          <a:off x="11343966" y="292094"/>
          <a:ext cx="2431415" cy="116649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00000000-0008-0000-0500-000002000000}"/>
            </a:ext>
          </a:extLst>
        </xdr:cNvPr>
        <xdr:cNvSpPr/>
      </xdr:nvSpPr>
      <xdr:spPr>
        <a:xfrm>
          <a:off x="103187" y="292100"/>
          <a:ext cx="11107420" cy="1079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44141</xdr:colOff>
      <xdr:row>8</xdr:row>
      <xdr:rowOff>178429</xdr:rowOff>
    </xdr:to>
    <xdr:pic>
      <xdr:nvPicPr>
        <xdr:cNvPr id="3" name="Picture 2" descr="ESE logo">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srcRect/>
        <a:stretch>
          <a:fillRect/>
        </a:stretch>
      </xdr:blipFill>
      <xdr:spPr bwMode="auto">
        <a:xfrm>
          <a:off x="11343966" y="292094"/>
          <a:ext cx="2400935" cy="139509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103187" y="292100"/>
          <a:ext cx="11107420" cy="1079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44141</xdr:colOff>
      <xdr:row>8</xdr:row>
      <xdr:rowOff>178429</xdr:rowOff>
    </xdr:to>
    <xdr:pic>
      <xdr:nvPicPr>
        <xdr:cNvPr id="3" name="Picture 2" descr="ESE logo">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srcRect/>
        <a:stretch>
          <a:fillRect/>
        </a:stretch>
      </xdr:blipFill>
      <xdr:spPr bwMode="auto">
        <a:xfrm>
          <a:off x="11343966" y="292094"/>
          <a:ext cx="2400935" cy="139509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103187" y="292100"/>
          <a:ext cx="11107420" cy="1079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13661</xdr:colOff>
      <xdr:row>10</xdr:row>
      <xdr:rowOff>41269</xdr:rowOff>
    </xdr:to>
    <xdr:pic>
      <xdr:nvPicPr>
        <xdr:cNvPr id="3" name="Picture 2" descr="ESE logo">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srcRect/>
        <a:stretch>
          <a:fillRect/>
        </a:stretch>
      </xdr:blipFill>
      <xdr:spPr bwMode="auto">
        <a:xfrm>
          <a:off x="11343966" y="292094"/>
          <a:ext cx="2370455" cy="16236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1"/>
  <sheetViews>
    <sheetView tabSelected="1" zoomScaleNormal="100" workbookViewId="0"/>
  </sheetViews>
  <sheetFormatPr defaultColWidth="8.7109375" defaultRowHeight="15" x14ac:dyDescent="0.25"/>
  <cols>
    <col min="1" max="1" width="66.7109375" style="2" customWidth="1"/>
    <col min="2" max="2" width="42.28515625" style="3" customWidth="1"/>
    <col min="3" max="3" width="30.28515625" style="2" customWidth="1"/>
    <col min="4" max="4" width="18.28515625" style="28" customWidth="1"/>
    <col min="5" max="5" width="6.140625" style="36" customWidth="1"/>
    <col min="6" max="6" width="15" style="2" customWidth="1"/>
    <col min="7" max="7" width="6.140625" style="36" customWidth="1"/>
    <col min="8" max="8" width="14.7109375" style="2" bestFit="1" customWidth="1"/>
    <col min="9" max="9" width="8.7109375" style="2"/>
    <col min="10" max="10" width="8.85546875" style="2" bestFit="1" customWidth="1"/>
    <col min="11" max="16384" width="8.71093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75" t="s">
        <v>1</v>
      </c>
      <c r="B8" s="81" t="s">
        <v>2</v>
      </c>
      <c r="C8" s="82"/>
      <c r="D8" s="29"/>
    </row>
    <row r="9" spans="1:4" x14ac:dyDescent="0.25">
      <c r="A9" s="76"/>
      <c r="B9" s="83"/>
      <c r="C9" s="84"/>
      <c r="D9" s="29"/>
    </row>
    <row r="10" spans="1:4" x14ac:dyDescent="0.25">
      <c r="A10" s="75" t="s">
        <v>3</v>
      </c>
      <c r="B10" s="81" t="s">
        <v>4</v>
      </c>
      <c r="C10" s="82"/>
      <c r="D10" s="29"/>
    </row>
    <row r="11" spans="1:4" x14ac:dyDescent="0.25">
      <c r="A11" s="76"/>
      <c r="B11" s="83"/>
      <c r="C11" s="84"/>
      <c r="D11" s="29"/>
    </row>
    <row r="12" spans="1:4" x14ac:dyDescent="0.25">
      <c r="A12" s="75" t="s">
        <v>5</v>
      </c>
      <c r="B12" s="81"/>
      <c r="C12" s="82"/>
    </row>
    <row r="13" spans="1:4" x14ac:dyDescent="0.25">
      <c r="A13" s="76"/>
      <c r="B13" s="83"/>
      <c r="C13" s="84"/>
    </row>
    <row r="14" spans="1:4" x14ac:dyDescent="0.25">
      <c r="A14" s="79" t="s">
        <v>6</v>
      </c>
      <c r="B14" s="86" t="s">
        <v>7</v>
      </c>
      <c r="C14" s="87"/>
      <c r="D14" s="16"/>
    </row>
    <row r="15" spans="1:4" x14ac:dyDescent="0.25">
      <c r="A15" s="85"/>
      <c r="B15" s="88"/>
      <c r="C15" s="89"/>
      <c r="D15" s="16"/>
    </row>
    <row r="16" spans="1:4" x14ac:dyDescent="0.25">
      <c r="A16" s="85"/>
      <c r="B16" s="88"/>
      <c r="C16" s="89"/>
      <c r="D16" s="16"/>
    </row>
    <row r="17" spans="1:8" x14ac:dyDescent="0.25">
      <c r="A17" s="85"/>
      <c r="B17" s="88"/>
      <c r="C17" s="89"/>
      <c r="D17" s="16"/>
    </row>
    <row r="18" spans="1:8" x14ac:dyDescent="0.25">
      <c r="A18" s="80"/>
      <c r="B18" s="90"/>
      <c r="C18" s="91"/>
      <c r="E18" s="44"/>
      <c r="F18" s="5"/>
    </row>
    <row r="19" spans="1:8" x14ac:dyDescent="0.25">
      <c r="A19" s="79" t="s">
        <v>8</v>
      </c>
      <c r="B19" s="68" t="s">
        <v>9</v>
      </c>
      <c r="C19" s="69"/>
      <c r="D19" s="16"/>
    </row>
    <row r="20" spans="1:8" x14ac:dyDescent="0.25">
      <c r="A20" s="80"/>
      <c r="B20" s="70"/>
      <c r="C20" s="71"/>
      <c r="E20" s="44"/>
      <c r="F20" s="5"/>
    </row>
    <row r="21" spans="1:8" ht="15.75" thickBot="1" x14ac:dyDescent="0.3">
      <c r="A21" s="7"/>
      <c r="B21" s="5"/>
    </row>
    <row r="22" spans="1:8" ht="14.85" customHeight="1" x14ac:dyDescent="0.25">
      <c r="A22" s="77" t="s">
        <v>10</v>
      </c>
      <c r="B22" s="65" t="s">
        <v>11</v>
      </c>
      <c r="C22" s="10" t="s">
        <v>12</v>
      </c>
      <c r="D22" s="22" t="s">
        <v>13</v>
      </c>
      <c r="E22" s="72" t="s">
        <v>14</v>
      </c>
      <c r="F22" s="73"/>
      <c r="G22" s="74" t="s">
        <v>15</v>
      </c>
      <c r="H22" s="73"/>
    </row>
    <row r="23" spans="1:8" s="6" customFormat="1" x14ac:dyDescent="0.25">
      <c r="A23" s="78"/>
      <c r="B23" s="66" t="s">
        <v>16</v>
      </c>
      <c r="C23" s="11" t="s">
        <v>16</v>
      </c>
      <c r="D23" s="23" t="s">
        <v>17</v>
      </c>
      <c r="E23" s="45" t="s">
        <v>18</v>
      </c>
      <c r="F23" s="24" t="s">
        <v>19</v>
      </c>
      <c r="G23" s="37" t="s">
        <v>18</v>
      </c>
      <c r="H23" s="27" t="s">
        <v>19</v>
      </c>
    </row>
    <row r="24" spans="1:8" x14ac:dyDescent="0.25">
      <c r="A24" s="21" t="s">
        <v>20</v>
      </c>
      <c r="B24" s="9" t="s">
        <v>21</v>
      </c>
      <c r="C24" s="4" t="s">
        <v>22</v>
      </c>
      <c r="D24" s="30" t="s">
        <v>23</v>
      </c>
      <c r="E24" s="56">
        <v>0.25</v>
      </c>
      <c r="F24" s="33">
        <v>16475</v>
      </c>
      <c r="G24" s="55">
        <f>0.75+E24</f>
        <v>1</v>
      </c>
      <c r="H24" s="33">
        <f>49425+F24</f>
        <v>65900</v>
      </c>
    </row>
    <row r="25" spans="1:8" x14ac:dyDescent="0.25">
      <c r="A25" s="21" t="s">
        <v>24</v>
      </c>
      <c r="B25" s="9" t="s">
        <v>21</v>
      </c>
      <c r="C25" s="4" t="s">
        <v>25</v>
      </c>
      <c r="D25" s="30" t="s">
        <v>23</v>
      </c>
      <c r="E25" s="39">
        <v>0</v>
      </c>
      <c r="F25" s="33">
        <v>0</v>
      </c>
      <c r="G25" s="38"/>
      <c r="H25" s="33">
        <v>5000</v>
      </c>
    </row>
    <row r="26" spans="1:8" x14ac:dyDescent="0.25">
      <c r="A26" s="21"/>
      <c r="B26" s="9"/>
      <c r="C26" s="4"/>
      <c r="D26" s="30"/>
      <c r="E26" s="39"/>
      <c r="F26" s="33"/>
      <c r="G26" s="39"/>
      <c r="H26" s="33"/>
    </row>
    <row r="27" spans="1:8" x14ac:dyDescent="0.25">
      <c r="A27" s="21"/>
      <c r="B27" s="9"/>
      <c r="C27" s="4"/>
      <c r="D27" s="30"/>
      <c r="E27" s="39"/>
      <c r="F27" s="33"/>
      <c r="G27" s="38"/>
      <c r="H27" s="33"/>
    </row>
    <row r="28" spans="1:8" x14ac:dyDescent="0.25">
      <c r="A28" s="21"/>
      <c r="B28" s="9"/>
      <c r="C28" s="4"/>
      <c r="D28" s="30"/>
      <c r="E28" s="39"/>
      <c r="F28" s="33"/>
      <c r="G28" s="38"/>
      <c r="H28" s="33"/>
    </row>
    <row r="29" spans="1:8" x14ac:dyDescent="0.25">
      <c r="A29" s="21"/>
      <c r="B29" s="9"/>
      <c r="C29" s="4"/>
      <c r="D29" s="30"/>
      <c r="E29" s="39"/>
      <c r="F29" s="33"/>
      <c r="G29" s="39"/>
      <c r="H29" s="33"/>
    </row>
    <row r="30" spans="1:8" x14ac:dyDescent="0.25">
      <c r="A30" s="21"/>
      <c r="B30" s="9"/>
      <c r="C30" s="4"/>
      <c r="D30" s="30"/>
      <c r="E30" s="39"/>
      <c r="F30" s="33"/>
      <c r="G30" s="39"/>
      <c r="H30" s="33"/>
    </row>
    <row r="31" spans="1:8" x14ac:dyDescent="0.25">
      <c r="A31" s="21"/>
      <c r="B31" s="9"/>
      <c r="C31" s="4"/>
      <c r="D31" s="30"/>
      <c r="E31" s="39"/>
      <c r="F31" s="33"/>
      <c r="G31" s="38"/>
      <c r="H31" s="33"/>
    </row>
    <row r="32" spans="1:8" x14ac:dyDescent="0.25">
      <c r="A32" s="21"/>
      <c r="B32" s="9"/>
      <c r="C32" s="4"/>
      <c r="D32" s="30"/>
      <c r="E32" s="39"/>
      <c r="F32" s="25"/>
      <c r="G32" s="38"/>
      <c r="H32" s="33"/>
    </row>
    <row r="33" spans="1:11" x14ac:dyDescent="0.25">
      <c r="A33" s="21"/>
      <c r="B33" s="9"/>
      <c r="C33" s="4"/>
      <c r="D33" s="30"/>
      <c r="E33" s="39"/>
      <c r="F33" s="25"/>
      <c r="G33" s="38"/>
      <c r="H33" s="33"/>
    </row>
    <row r="34" spans="1:11" x14ac:dyDescent="0.25">
      <c r="A34" s="21"/>
      <c r="B34" s="9"/>
      <c r="C34" s="4"/>
      <c r="D34" s="30"/>
      <c r="E34" s="39"/>
      <c r="F34" s="33"/>
      <c r="G34" s="38"/>
      <c r="H34" s="33"/>
    </row>
    <row r="35" spans="1:11" x14ac:dyDescent="0.25">
      <c r="A35" s="21"/>
      <c r="B35" s="9"/>
      <c r="C35" s="4"/>
      <c r="D35" s="30"/>
      <c r="E35" s="39"/>
      <c r="F35" s="25"/>
      <c r="G35" s="38"/>
      <c r="H35" s="33"/>
    </row>
    <row r="36" spans="1:11" x14ac:dyDescent="0.25">
      <c r="A36" s="21"/>
      <c r="B36" s="9"/>
      <c r="C36" s="4"/>
      <c r="D36" s="30"/>
      <c r="E36" s="39"/>
      <c r="F36" s="25"/>
      <c r="G36" s="38"/>
      <c r="H36" s="33"/>
    </row>
    <row r="37" spans="1:11" x14ac:dyDescent="0.25">
      <c r="A37" s="21"/>
      <c r="B37" s="9"/>
      <c r="C37" s="4"/>
      <c r="D37" s="30"/>
      <c r="E37" s="39"/>
      <c r="F37" s="25"/>
      <c r="G37" s="38"/>
      <c r="H37" s="33"/>
    </row>
    <row r="38" spans="1:11" x14ac:dyDescent="0.25">
      <c r="A38" s="21"/>
      <c r="B38" s="9"/>
      <c r="C38" s="4"/>
      <c r="D38" s="30"/>
      <c r="E38" s="39"/>
      <c r="F38" s="25"/>
      <c r="G38" s="38"/>
      <c r="H38" s="33"/>
    </row>
    <row r="39" spans="1:11" x14ac:dyDescent="0.25">
      <c r="A39" s="21"/>
      <c r="B39" s="9"/>
      <c r="C39" s="4"/>
      <c r="D39" s="30"/>
      <c r="E39" s="39"/>
      <c r="F39" s="25"/>
      <c r="G39" s="38"/>
      <c r="H39" s="33"/>
    </row>
    <row r="40" spans="1:11" x14ac:dyDescent="0.25">
      <c r="A40" s="21"/>
      <c r="B40" s="9"/>
      <c r="C40" s="4"/>
      <c r="D40" s="30"/>
      <c r="E40" s="39"/>
      <c r="F40" s="25"/>
      <c r="G40" s="38"/>
      <c r="H40" s="33"/>
    </row>
    <row r="41" spans="1:11" x14ac:dyDescent="0.25">
      <c r="A41" s="21"/>
      <c r="B41" s="9"/>
      <c r="C41" s="4"/>
      <c r="D41" s="30"/>
      <c r="E41" s="39"/>
      <c r="F41" s="25"/>
      <c r="G41" s="38"/>
      <c r="H41" s="33"/>
    </row>
    <row r="42" spans="1:11" x14ac:dyDescent="0.25">
      <c r="A42" s="21"/>
      <c r="B42" s="9"/>
      <c r="C42" s="4"/>
      <c r="D42" s="30"/>
      <c r="E42" s="46"/>
      <c r="F42" s="25"/>
      <c r="G42" s="40"/>
      <c r="H42" s="33"/>
    </row>
    <row r="43" spans="1:11" x14ac:dyDescent="0.25">
      <c r="A43" s="21"/>
      <c r="B43" s="9"/>
      <c r="C43" s="4"/>
      <c r="D43" s="30"/>
      <c r="E43" s="46"/>
      <c r="F43" s="25"/>
      <c r="G43" s="40"/>
      <c r="H43" s="33"/>
    </row>
    <row r="44" spans="1:11" ht="15.75" thickBot="1" x14ac:dyDescent="0.3">
      <c r="A44" s="21"/>
      <c r="B44" s="9"/>
      <c r="C44" s="4"/>
      <c r="D44" s="30"/>
      <c r="E44" s="47"/>
      <c r="F44" s="26"/>
      <c r="G44" s="41"/>
      <c r="H44" s="34"/>
    </row>
    <row r="45" spans="1:11" ht="15.75" thickBot="1" x14ac:dyDescent="0.3">
      <c r="A45" s="5"/>
      <c r="B45" s="5"/>
      <c r="C45" s="5"/>
      <c r="D45" s="12" t="s">
        <v>26</v>
      </c>
      <c r="E45" s="43">
        <f>SUM(E24:E44)</f>
        <v>0.25</v>
      </c>
      <c r="F45" s="35">
        <f>SUM(F24:F44)</f>
        <v>16475</v>
      </c>
      <c r="G45" s="42">
        <f>SUM(G24:G44)</f>
        <v>1</v>
      </c>
      <c r="H45" s="35">
        <f>SUM(H12:H44)</f>
        <v>70900</v>
      </c>
      <c r="J45" s="61"/>
      <c r="K45" s="62"/>
    </row>
    <row r="46" spans="1:11" x14ac:dyDescent="0.25">
      <c r="A46" s="1"/>
      <c r="C46" s="1"/>
      <c r="D46" s="31" t="s">
        <v>27</v>
      </c>
      <c r="E46" s="48"/>
      <c r="F46" s="32"/>
      <c r="G46" s="49">
        <f>G45-E45</f>
        <v>0.75</v>
      </c>
      <c r="H46" s="67">
        <f>H45-F45</f>
        <v>54425</v>
      </c>
      <c r="J46" s="61"/>
      <c r="K46" s="62"/>
    </row>
    <row r="47" spans="1:11" x14ac:dyDescent="0.25">
      <c r="J47" s="63"/>
      <c r="K47" s="62"/>
    </row>
    <row r="48" spans="1:11" x14ac:dyDescent="0.25">
      <c r="H48" s="50"/>
    </row>
    <row r="49" spans="8:8" x14ac:dyDescent="0.25">
      <c r="H49" s="50"/>
    </row>
    <row r="50" spans="8:8" x14ac:dyDescent="0.25">
      <c r="H50" s="50"/>
    </row>
    <row r="51" spans="8:8" x14ac:dyDescent="0.25">
      <c r="H51" s="51"/>
    </row>
  </sheetData>
  <mergeCells count="13">
    <mergeCell ref="B19:C20"/>
    <mergeCell ref="E22:F22"/>
    <mergeCell ref="G22:H22"/>
    <mergeCell ref="A8:A9"/>
    <mergeCell ref="A22:A23"/>
    <mergeCell ref="A19:A20"/>
    <mergeCell ref="B8:C9"/>
    <mergeCell ref="A14:A18"/>
    <mergeCell ref="B14:C18"/>
    <mergeCell ref="A10:A11"/>
    <mergeCell ref="B10:C11"/>
    <mergeCell ref="A12:A13"/>
    <mergeCell ref="B12:C13"/>
  </mergeCells>
  <pageMargins left="0.7" right="0.7" top="0.75" bottom="0.75" header="0.3" footer="0.3"/>
  <pageSetup scale="58" orientation="landscape" horizontalDpi="4294967293"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'Category Definitions'!$I$3:$I$21</xm:f>
          </x14:formula1>
          <xm:sqref>B8:C9</xm:sqref>
        </x14:dataValidation>
        <x14:dataValidation type="list" allowBlank="1" showInputMessage="1" showErrorMessage="1" prompt="Please indicate the appropriate expenditure type." xr:uid="{00000000-0002-0000-0000-000001000000}">
          <x14:formula1>
            <xm:f>'Category Definitions'!$C$2:$C$12</xm:f>
          </x14:formula1>
          <xm:sqref>C45</xm:sqref>
        </x14:dataValidation>
        <x14:dataValidation type="list" allowBlank="1" showInputMessage="1" showErrorMessage="1" prompt="If this is an ongoing expense, indicate &quot;Yes&quot;, if this is a one-time expense, indicate &quot;No&quot;." xr:uid="{00000000-0002-0000-0000-000002000000}">
          <x14:formula1>
            <xm:f>'Category Definitions'!$F$3:$F$4</xm:f>
          </x14:formula1>
          <xm:sqref>D24:D44</xm:sqref>
        </x14:dataValidation>
        <x14:dataValidation type="list" allowBlank="1" showInputMessage="1" showErrorMessage="1" prompt="Select the appropriate expenditure type." xr:uid="{00000000-0002-0000-0000-000003000000}">
          <x14:formula1>
            <xm:f>'Category Definitions'!$C$2:$C$12</xm:f>
          </x14:formula1>
          <xm:sqref>C24:C44</xm:sqref>
        </x14:dataValidation>
        <x14:dataValidation type="list" allowBlank="1" showInputMessage="1" showErrorMessage="1" xr:uid="{00000000-0002-0000-0000-000004000000}">
          <x14:formula1>
            <xm:f>'Category Definitions'!$I$23:$I$32</xm:f>
          </x14:formula1>
          <xm:sqref>B10:C13</xm:sqref>
        </x14:dataValidation>
        <x14:dataValidation type="list" allowBlank="1" showInputMessage="1" showErrorMessage="1" prompt="Select the appropriate Foundation Budget Functional Category for the cost item." xr:uid="{00000000-0002-0000-0000-000005000000}">
          <x14:formula1>
            <xm:f>'Category Definitions'!$A$3:$A$14</xm:f>
          </x14:formula1>
          <xm:sqref>B24:B44</xm:sqref>
        </x14:dataValidation>
        <x14:dataValidation type="list" allowBlank="1" showInputMessage="1" showErrorMessage="1" promptTitle="Foundation Budget Expenditure" prompt="Select the appropriate Foundation Budget Expenditure Category for the budgeted cost" xr:uid="{00000000-0002-0000-0000-000006000000}">
          <x14:formula1>
            <xm:f>'Category Definitions'!A10:A16</xm:f>
          </x14:formula1>
          <xm:sqref>B45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7"/>
  <sheetViews>
    <sheetView zoomScaleNormal="100" workbookViewId="0"/>
  </sheetViews>
  <sheetFormatPr defaultColWidth="8.7109375" defaultRowHeight="15" x14ac:dyDescent="0.25"/>
  <cols>
    <col min="1" max="1" width="66.7109375" style="2" customWidth="1"/>
    <col min="2" max="2" width="42.28515625" style="3" customWidth="1"/>
    <col min="3" max="3" width="30.28515625" style="2" customWidth="1"/>
    <col min="4" max="4" width="18.28515625" style="28" customWidth="1"/>
    <col min="5" max="5" width="6.140625" style="36" customWidth="1"/>
    <col min="6" max="6" width="15" style="2" customWidth="1"/>
    <col min="7" max="7" width="6.140625" style="36" customWidth="1"/>
    <col min="8" max="8" width="14.7109375" style="2" bestFit="1" customWidth="1"/>
    <col min="9" max="16384" width="8.71093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75" t="s">
        <v>1</v>
      </c>
      <c r="B8" s="81" t="s">
        <v>28</v>
      </c>
      <c r="C8" s="82"/>
      <c r="D8" s="29"/>
    </row>
    <row r="9" spans="1:4" x14ac:dyDescent="0.25">
      <c r="A9" s="76"/>
      <c r="B9" s="83"/>
      <c r="C9" s="84"/>
      <c r="D9" s="29"/>
    </row>
    <row r="10" spans="1:4" x14ac:dyDescent="0.25">
      <c r="A10" s="75" t="s">
        <v>3</v>
      </c>
      <c r="B10" s="81" t="s">
        <v>29</v>
      </c>
      <c r="C10" s="82"/>
      <c r="D10" s="29"/>
    </row>
    <row r="11" spans="1:4" x14ac:dyDescent="0.25">
      <c r="A11" s="76"/>
      <c r="B11" s="83"/>
      <c r="C11" s="84"/>
      <c r="D11" s="29"/>
    </row>
    <row r="12" spans="1:4" x14ac:dyDescent="0.25">
      <c r="A12" s="75" t="s">
        <v>5</v>
      </c>
      <c r="B12" s="81" t="s">
        <v>30</v>
      </c>
      <c r="C12" s="82"/>
    </row>
    <row r="13" spans="1:4" x14ac:dyDescent="0.25">
      <c r="A13" s="76"/>
      <c r="B13" s="83"/>
      <c r="C13" s="84"/>
    </row>
    <row r="14" spans="1:4" x14ac:dyDescent="0.25">
      <c r="A14" s="79" t="s">
        <v>6</v>
      </c>
      <c r="B14" s="86" t="s">
        <v>31</v>
      </c>
      <c r="C14" s="87"/>
      <c r="D14" s="16"/>
    </row>
    <row r="15" spans="1:4" x14ac:dyDescent="0.25">
      <c r="A15" s="85"/>
      <c r="B15" s="88"/>
      <c r="C15" s="89"/>
      <c r="D15" s="16"/>
    </row>
    <row r="16" spans="1:4" x14ac:dyDescent="0.25">
      <c r="A16" s="85"/>
      <c r="B16" s="88"/>
      <c r="C16" s="89"/>
      <c r="D16" s="16"/>
    </row>
    <row r="17" spans="1:8" x14ac:dyDescent="0.25">
      <c r="A17" s="85"/>
      <c r="B17" s="88"/>
      <c r="C17" s="89"/>
      <c r="D17" s="16"/>
    </row>
    <row r="18" spans="1:8" x14ac:dyDescent="0.25">
      <c r="A18" s="80"/>
      <c r="B18" s="90"/>
      <c r="C18" s="91"/>
      <c r="E18" s="44"/>
      <c r="F18" s="5"/>
    </row>
    <row r="19" spans="1:8" x14ac:dyDescent="0.25">
      <c r="A19" s="79" t="s">
        <v>8</v>
      </c>
      <c r="B19" s="68" t="s">
        <v>32</v>
      </c>
      <c r="C19" s="69"/>
      <c r="D19" s="16"/>
    </row>
    <row r="20" spans="1:8" x14ac:dyDescent="0.25">
      <c r="A20" s="80"/>
      <c r="B20" s="70"/>
      <c r="C20" s="71"/>
      <c r="E20" s="44"/>
      <c r="F20" s="5"/>
    </row>
    <row r="21" spans="1:8" ht="15.75" thickBot="1" x14ac:dyDescent="0.3">
      <c r="A21" s="7"/>
      <c r="B21" s="5"/>
    </row>
    <row r="22" spans="1:8" ht="14.85" customHeight="1" x14ac:dyDescent="0.25">
      <c r="A22" s="77" t="s">
        <v>10</v>
      </c>
      <c r="B22" s="65" t="s">
        <v>11</v>
      </c>
      <c r="C22" s="10" t="s">
        <v>12</v>
      </c>
      <c r="D22" s="22" t="s">
        <v>13</v>
      </c>
      <c r="E22" s="72" t="s">
        <v>14</v>
      </c>
      <c r="F22" s="73"/>
      <c r="G22" s="74" t="s">
        <v>15</v>
      </c>
      <c r="H22" s="73"/>
    </row>
    <row r="23" spans="1:8" s="6" customFormat="1" x14ac:dyDescent="0.25">
      <c r="A23" s="78"/>
      <c r="B23" s="66" t="s">
        <v>16</v>
      </c>
      <c r="C23" s="11" t="s">
        <v>16</v>
      </c>
      <c r="D23" s="23" t="s">
        <v>17</v>
      </c>
      <c r="E23" s="45" t="s">
        <v>18</v>
      </c>
      <c r="F23" s="24" t="s">
        <v>19</v>
      </c>
      <c r="G23" s="37" t="s">
        <v>18</v>
      </c>
      <c r="H23" s="27" t="s">
        <v>19</v>
      </c>
    </row>
    <row r="24" spans="1:8" x14ac:dyDescent="0.25">
      <c r="A24" s="21" t="s">
        <v>33</v>
      </c>
      <c r="B24" s="9" t="s">
        <v>34</v>
      </c>
      <c r="C24" s="4" t="s">
        <v>35</v>
      </c>
      <c r="D24" s="30" t="s">
        <v>23</v>
      </c>
      <c r="E24" s="39">
        <v>2</v>
      </c>
      <c r="F24" s="33">
        <v>120000</v>
      </c>
      <c r="G24" s="38">
        <f>1+E24</f>
        <v>3</v>
      </c>
      <c r="H24" s="33">
        <f>60000+40727+F24</f>
        <v>220727</v>
      </c>
    </row>
    <row r="25" spans="1:8" x14ac:dyDescent="0.25">
      <c r="A25" s="21" t="s">
        <v>36</v>
      </c>
      <c r="B25" s="9" t="s">
        <v>34</v>
      </c>
      <c r="C25" s="4" t="s">
        <v>37</v>
      </c>
      <c r="D25" s="30" t="s">
        <v>23</v>
      </c>
      <c r="E25" s="39"/>
      <c r="F25" s="33">
        <v>1191120</v>
      </c>
      <c r="G25" s="38"/>
      <c r="H25" s="33">
        <f>100000+F25</f>
        <v>1291120</v>
      </c>
    </row>
    <row r="26" spans="1:8" x14ac:dyDescent="0.25">
      <c r="A26" s="21" t="s">
        <v>38</v>
      </c>
      <c r="B26" s="9" t="s">
        <v>39</v>
      </c>
      <c r="C26" s="4" t="s">
        <v>22</v>
      </c>
      <c r="D26" s="30" t="s">
        <v>23</v>
      </c>
      <c r="E26" s="39"/>
      <c r="F26" s="33">
        <v>0</v>
      </c>
      <c r="G26" s="39">
        <f>1</f>
        <v>1</v>
      </c>
      <c r="H26" s="33">
        <v>70900</v>
      </c>
    </row>
    <row r="27" spans="1:8" x14ac:dyDescent="0.25">
      <c r="A27" s="21" t="s">
        <v>40</v>
      </c>
      <c r="B27" s="9" t="s">
        <v>39</v>
      </c>
      <c r="C27" s="4" t="s">
        <v>22</v>
      </c>
      <c r="D27" s="30" t="s">
        <v>23</v>
      </c>
      <c r="E27" s="39"/>
      <c r="F27" s="33">
        <v>0</v>
      </c>
      <c r="G27" s="38">
        <v>1</v>
      </c>
      <c r="H27" s="33">
        <v>70900</v>
      </c>
    </row>
    <row r="28" spans="1:8" x14ac:dyDescent="0.25">
      <c r="A28" s="21" t="s">
        <v>41</v>
      </c>
      <c r="B28" s="9" t="s">
        <v>42</v>
      </c>
      <c r="C28" s="4" t="s">
        <v>22</v>
      </c>
      <c r="D28" s="30" t="s">
        <v>23</v>
      </c>
      <c r="E28" s="39"/>
      <c r="F28" s="33">
        <v>9567</v>
      </c>
      <c r="G28" s="38"/>
      <c r="H28" s="33">
        <f>10000+F28</f>
        <v>19567</v>
      </c>
    </row>
    <row r="29" spans="1:8" x14ac:dyDescent="0.25">
      <c r="A29" s="21"/>
      <c r="B29" s="9"/>
      <c r="C29" s="4"/>
      <c r="D29" s="30"/>
      <c r="E29" s="39"/>
      <c r="F29" s="33"/>
      <c r="G29" s="39"/>
      <c r="H29" s="33"/>
    </row>
    <row r="30" spans="1:8" x14ac:dyDescent="0.25">
      <c r="A30" s="21"/>
      <c r="B30" s="9"/>
      <c r="C30" s="4"/>
      <c r="D30" s="30"/>
      <c r="E30" s="39"/>
      <c r="F30" s="33"/>
      <c r="G30" s="39"/>
      <c r="H30" s="33"/>
    </row>
    <row r="31" spans="1:8" x14ac:dyDescent="0.25">
      <c r="A31" s="21"/>
      <c r="B31" s="9"/>
      <c r="C31" s="4"/>
      <c r="D31" s="30"/>
      <c r="E31" s="39"/>
      <c r="F31" s="33"/>
      <c r="G31" s="38"/>
      <c r="H31" s="33"/>
    </row>
    <row r="32" spans="1:8" x14ac:dyDescent="0.25">
      <c r="A32" s="21"/>
      <c r="B32" s="9"/>
      <c r="C32" s="4"/>
      <c r="D32" s="30"/>
      <c r="E32" s="39"/>
      <c r="F32" s="25"/>
      <c r="G32" s="38"/>
      <c r="H32" s="33"/>
    </row>
    <row r="33" spans="1:8" x14ac:dyDescent="0.25">
      <c r="A33" s="21"/>
      <c r="B33" s="9"/>
      <c r="C33" s="4"/>
      <c r="D33" s="30"/>
      <c r="E33" s="39"/>
      <c r="F33" s="25"/>
      <c r="G33" s="38"/>
      <c r="H33" s="33"/>
    </row>
    <row r="34" spans="1:8" x14ac:dyDescent="0.25">
      <c r="A34" s="21"/>
      <c r="B34" s="9"/>
      <c r="C34" s="4"/>
      <c r="D34" s="30"/>
      <c r="E34" s="39"/>
      <c r="F34" s="33"/>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26</v>
      </c>
      <c r="E45" s="43">
        <f>SUM(E24:E44)</f>
        <v>2</v>
      </c>
      <c r="F45" s="35">
        <f>SUM(F24:F44)</f>
        <v>1320687</v>
      </c>
      <c r="G45" s="42">
        <f>SUM(G24:G44)</f>
        <v>5</v>
      </c>
      <c r="H45" s="35">
        <f>SUM(H12:H44)</f>
        <v>1673214</v>
      </c>
    </row>
    <row r="46" spans="1:8" x14ac:dyDescent="0.25">
      <c r="A46" s="1"/>
      <c r="C46" s="1"/>
      <c r="D46" s="31" t="s">
        <v>27</v>
      </c>
      <c r="E46" s="48"/>
      <c r="F46" s="32"/>
      <c r="G46" s="49">
        <f>G45-E45</f>
        <v>3</v>
      </c>
      <c r="H46" s="67">
        <f>H45-F45</f>
        <v>352527</v>
      </c>
    </row>
    <row r="47" spans="1:8" x14ac:dyDescent="0.25">
      <c r="A47" s="1"/>
      <c r="C47" s="1"/>
      <c r="D47" s="31"/>
      <c r="E47" s="57"/>
      <c r="F47" s="58"/>
      <c r="G47" s="59"/>
      <c r="H47" s="60"/>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pageSetup scale="58" orientation="landscape" horizontalDpi="4294967293" verticalDpi="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Select the appropriate Foundation Budget Functional Category for the cost item." xr:uid="{00000000-0002-0000-0100-000000000000}">
          <x14:formula1>
            <xm:f>'Category Definitions'!$A$3:$A$14</xm:f>
          </x14:formula1>
          <xm:sqref>B24:B44</xm:sqref>
        </x14:dataValidation>
        <x14:dataValidation type="list" allowBlank="1" showInputMessage="1" showErrorMessage="1" xr:uid="{00000000-0002-0000-0100-000001000000}">
          <x14:formula1>
            <xm:f>'Category Definitions'!$I$23:$I$32</xm:f>
          </x14:formula1>
          <xm:sqref>B10:C13</xm:sqref>
        </x14:dataValidation>
        <x14:dataValidation type="list" allowBlank="1" showInputMessage="1" showErrorMessage="1" prompt="Select the appropriate expenditure type." xr:uid="{00000000-0002-0000-0100-000002000000}">
          <x14:formula1>
            <xm:f>'Category Definitions'!$C$2:$C$12</xm:f>
          </x14:formula1>
          <xm:sqref>C24:C44</xm:sqref>
        </x14:dataValidation>
        <x14:dataValidation type="list" allowBlank="1" showInputMessage="1" showErrorMessage="1" prompt="If this is an ongoing expense, indicate &quot;Yes&quot;, if this is a one-time expense, indicate &quot;No&quot;." xr:uid="{00000000-0002-0000-0100-000003000000}">
          <x14:formula1>
            <xm:f>'Category Definitions'!$F$3:$F$4</xm:f>
          </x14:formula1>
          <xm:sqref>D24:D44</xm:sqref>
        </x14:dataValidation>
        <x14:dataValidation type="list" allowBlank="1" showInputMessage="1" showErrorMessage="1" prompt="Please indicate the appropriate expenditure type." xr:uid="{00000000-0002-0000-0100-000004000000}">
          <x14:formula1>
            <xm:f>'Category Definitions'!$C$2:$C$12</xm:f>
          </x14:formula1>
          <xm:sqref>C45</xm:sqref>
        </x14:dataValidation>
        <x14:dataValidation type="list" allowBlank="1" showInputMessage="1" showErrorMessage="1" xr:uid="{00000000-0002-0000-0100-000005000000}">
          <x14:formula1>
            <xm:f>'Category Definitions'!$I$3:$I$21</xm:f>
          </x14:formula1>
          <xm:sqref>B8:C9</xm:sqref>
        </x14:dataValidation>
        <x14:dataValidation type="list" allowBlank="1" showInputMessage="1" showErrorMessage="1" promptTitle="Foundation Budget Expenditure" prompt="Select the appropriate Foundation Budget Expenditure Category for the budgeted cost" xr:uid="{00000000-0002-0000-0100-000006000000}">
          <x14:formula1>
            <xm:f>'Category Definitions'!A10:A16</xm:f>
          </x14:formula1>
          <xm:sqref>B45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6"/>
  <sheetViews>
    <sheetView zoomScaleNormal="100" workbookViewId="0"/>
  </sheetViews>
  <sheetFormatPr defaultColWidth="8.7109375" defaultRowHeight="15" x14ac:dyDescent="0.25"/>
  <cols>
    <col min="1" max="1" width="66.7109375" style="2" customWidth="1"/>
    <col min="2" max="2" width="42.28515625" style="3" customWidth="1"/>
    <col min="3" max="3" width="30.28515625" style="2" customWidth="1"/>
    <col min="4" max="4" width="18.28515625" style="28" customWidth="1"/>
    <col min="5" max="5" width="6.140625" style="36" customWidth="1"/>
    <col min="6" max="6" width="15" style="2" customWidth="1"/>
    <col min="7" max="7" width="6.140625" style="36" customWidth="1"/>
    <col min="8" max="8" width="14.7109375" style="2" bestFit="1" customWidth="1"/>
    <col min="9" max="16384" width="8.71093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75" t="s">
        <v>1</v>
      </c>
      <c r="B8" s="81" t="s">
        <v>43</v>
      </c>
      <c r="C8" s="82"/>
      <c r="D8" s="29"/>
    </row>
    <row r="9" spans="1:4" x14ac:dyDescent="0.25">
      <c r="A9" s="76"/>
      <c r="B9" s="83"/>
      <c r="C9" s="84"/>
      <c r="D9" s="29"/>
    </row>
    <row r="10" spans="1:4" x14ac:dyDescent="0.25">
      <c r="A10" s="75" t="s">
        <v>3</v>
      </c>
      <c r="B10" s="81" t="s">
        <v>44</v>
      </c>
      <c r="C10" s="82"/>
      <c r="D10" s="29"/>
    </row>
    <row r="11" spans="1:4" x14ac:dyDescent="0.25">
      <c r="A11" s="76"/>
      <c r="B11" s="83"/>
      <c r="C11" s="84"/>
      <c r="D11" s="29"/>
    </row>
    <row r="12" spans="1:4" x14ac:dyDescent="0.25">
      <c r="A12" s="75" t="s">
        <v>5</v>
      </c>
      <c r="B12" s="81" t="s">
        <v>45</v>
      </c>
      <c r="C12" s="82"/>
    </row>
    <row r="13" spans="1:4" x14ac:dyDescent="0.25">
      <c r="A13" s="76"/>
      <c r="B13" s="83"/>
      <c r="C13" s="84"/>
    </row>
    <row r="14" spans="1:4" x14ac:dyDescent="0.25">
      <c r="A14" s="79" t="s">
        <v>6</v>
      </c>
      <c r="B14" s="86" t="s">
        <v>46</v>
      </c>
      <c r="C14" s="87"/>
      <c r="D14" s="16"/>
    </row>
    <row r="15" spans="1:4" x14ac:dyDescent="0.25">
      <c r="A15" s="85"/>
      <c r="B15" s="88"/>
      <c r="C15" s="89"/>
      <c r="D15" s="16"/>
    </row>
    <row r="16" spans="1:4" x14ac:dyDescent="0.25">
      <c r="A16" s="85"/>
      <c r="B16" s="88"/>
      <c r="C16" s="89"/>
      <c r="D16" s="16"/>
    </row>
    <row r="17" spans="1:8" x14ac:dyDescent="0.25">
      <c r="A17" s="85"/>
      <c r="B17" s="88"/>
      <c r="C17" s="89"/>
      <c r="D17" s="16"/>
    </row>
    <row r="18" spans="1:8" x14ac:dyDescent="0.25">
      <c r="A18" s="80"/>
      <c r="B18" s="90"/>
      <c r="C18" s="91"/>
      <c r="E18" s="44"/>
      <c r="F18" s="5"/>
    </row>
    <row r="19" spans="1:8" x14ac:dyDescent="0.25">
      <c r="A19" s="79" t="s">
        <v>8</v>
      </c>
      <c r="B19" s="68" t="s">
        <v>47</v>
      </c>
      <c r="C19" s="69"/>
      <c r="D19" s="16"/>
    </row>
    <row r="20" spans="1:8" x14ac:dyDescent="0.25">
      <c r="A20" s="80"/>
      <c r="B20" s="70"/>
      <c r="C20" s="71"/>
      <c r="E20" s="44"/>
      <c r="F20" s="5"/>
    </row>
    <row r="21" spans="1:8" ht="15.75" thickBot="1" x14ac:dyDescent="0.3">
      <c r="A21" s="7"/>
      <c r="B21" s="5"/>
    </row>
    <row r="22" spans="1:8" ht="14.85" customHeight="1" x14ac:dyDescent="0.25">
      <c r="A22" s="77" t="s">
        <v>10</v>
      </c>
      <c r="B22" s="65" t="s">
        <v>11</v>
      </c>
      <c r="C22" s="10" t="s">
        <v>12</v>
      </c>
      <c r="D22" s="22" t="s">
        <v>13</v>
      </c>
      <c r="E22" s="72" t="s">
        <v>14</v>
      </c>
      <c r="F22" s="73"/>
      <c r="G22" s="74" t="s">
        <v>15</v>
      </c>
      <c r="H22" s="73"/>
    </row>
    <row r="23" spans="1:8" s="6" customFormat="1" x14ac:dyDescent="0.25">
      <c r="A23" s="78"/>
      <c r="B23" s="66" t="s">
        <v>16</v>
      </c>
      <c r="C23" s="11" t="s">
        <v>16</v>
      </c>
      <c r="D23" s="23" t="s">
        <v>17</v>
      </c>
      <c r="E23" s="45" t="s">
        <v>18</v>
      </c>
      <c r="F23" s="24" t="s">
        <v>19</v>
      </c>
      <c r="G23" s="37" t="s">
        <v>18</v>
      </c>
      <c r="H23" s="27" t="s">
        <v>19</v>
      </c>
    </row>
    <row r="24" spans="1:8" x14ac:dyDescent="0.25">
      <c r="A24" s="21" t="s">
        <v>48</v>
      </c>
      <c r="B24" s="9" t="s">
        <v>21</v>
      </c>
      <c r="C24" s="4" t="s">
        <v>22</v>
      </c>
      <c r="D24" s="30" t="s">
        <v>23</v>
      </c>
      <c r="E24" s="39">
        <v>1</v>
      </c>
      <c r="F24" s="33">
        <v>82500</v>
      </c>
      <c r="G24" s="38">
        <f>1+E24</f>
        <v>2</v>
      </c>
      <c r="H24" s="33">
        <f>85000+F24</f>
        <v>167500</v>
      </c>
    </row>
    <row r="25" spans="1:8" x14ac:dyDescent="0.25">
      <c r="A25" s="21" t="s">
        <v>49</v>
      </c>
      <c r="B25" s="9" t="s">
        <v>21</v>
      </c>
      <c r="C25" s="4" t="s">
        <v>22</v>
      </c>
      <c r="D25" s="30" t="s">
        <v>23</v>
      </c>
      <c r="E25" s="39">
        <v>8</v>
      </c>
      <c r="F25" s="33">
        <v>607589</v>
      </c>
      <c r="G25" s="38">
        <f>2+E25</f>
        <v>10</v>
      </c>
      <c r="H25" s="33">
        <f>144966+F25</f>
        <v>752555</v>
      </c>
    </row>
    <row r="26" spans="1:8" x14ac:dyDescent="0.25">
      <c r="A26" s="21" t="s">
        <v>50</v>
      </c>
      <c r="B26" s="9" t="s">
        <v>51</v>
      </c>
      <c r="C26" s="4" t="s">
        <v>52</v>
      </c>
      <c r="D26" s="30" t="s">
        <v>23</v>
      </c>
      <c r="E26" s="39">
        <v>0</v>
      </c>
      <c r="F26" s="33">
        <v>0</v>
      </c>
      <c r="G26" s="39">
        <v>1</v>
      </c>
      <c r="H26" s="33">
        <f>114779</f>
        <v>114779</v>
      </c>
    </row>
    <row r="27" spans="1:8" x14ac:dyDescent="0.25">
      <c r="A27" s="21" t="s">
        <v>53</v>
      </c>
      <c r="B27" s="9" t="s">
        <v>54</v>
      </c>
      <c r="C27" s="4" t="s">
        <v>35</v>
      </c>
      <c r="D27" s="30" t="s">
        <v>55</v>
      </c>
      <c r="E27" s="39">
        <v>10</v>
      </c>
      <c r="F27" s="33">
        <v>726431.28</v>
      </c>
      <c r="G27" s="38">
        <f>4+E27</f>
        <v>14</v>
      </c>
      <c r="H27" s="33">
        <f>274652+F27</f>
        <v>1001083.28</v>
      </c>
    </row>
    <row r="28" spans="1:8" x14ac:dyDescent="0.25">
      <c r="A28" s="21" t="s">
        <v>56</v>
      </c>
      <c r="B28" s="9" t="s">
        <v>57</v>
      </c>
      <c r="C28" s="4" t="s">
        <v>35</v>
      </c>
      <c r="D28" s="30" t="s">
        <v>23</v>
      </c>
      <c r="E28" s="39">
        <v>15</v>
      </c>
      <c r="F28" s="33">
        <v>1206069</v>
      </c>
      <c r="G28" s="38">
        <f>4+E28</f>
        <v>19</v>
      </c>
      <c r="H28" s="33">
        <f>302919+F28</f>
        <v>1508988</v>
      </c>
    </row>
    <row r="29" spans="1:8" x14ac:dyDescent="0.25">
      <c r="A29" s="21" t="s">
        <v>58</v>
      </c>
      <c r="B29" s="9" t="s">
        <v>42</v>
      </c>
      <c r="C29" s="4" t="s">
        <v>22</v>
      </c>
      <c r="D29" s="30" t="s">
        <v>23</v>
      </c>
      <c r="E29" s="39">
        <v>2</v>
      </c>
      <c r="F29" s="33">
        <v>176739</v>
      </c>
      <c r="G29" s="38">
        <f>1+E29</f>
        <v>3</v>
      </c>
      <c r="H29" s="33">
        <f>70900+F29</f>
        <v>247639</v>
      </c>
    </row>
    <row r="30" spans="1:8" x14ac:dyDescent="0.25">
      <c r="A30" s="21" t="s">
        <v>59</v>
      </c>
      <c r="B30" s="9" t="s">
        <v>21</v>
      </c>
      <c r="C30" s="4" t="s">
        <v>22</v>
      </c>
      <c r="D30" s="30" t="s">
        <v>23</v>
      </c>
      <c r="E30" s="39">
        <v>0</v>
      </c>
      <c r="F30" s="33">
        <v>0</v>
      </c>
      <c r="G30" s="39">
        <v>3</v>
      </c>
      <c r="H30" s="33">
        <f>70900*3</f>
        <v>212700</v>
      </c>
    </row>
    <row r="31" spans="1:8" x14ac:dyDescent="0.25">
      <c r="A31" s="21" t="s">
        <v>60</v>
      </c>
      <c r="B31" s="9" t="s">
        <v>21</v>
      </c>
      <c r="C31" s="4" t="s">
        <v>22</v>
      </c>
      <c r="D31" s="30" t="s">
        <v>23</v>
      </c>
      <c r="E31" s="39">
        <v>3</v>
      </c>
      <c r="F31" s="33">
        <v>105600</v>
      </c>
      <c r="G31" s="38">
        <f>3+E31</f>
        <v>6</v>
      </c>
      <c r="H31" s="33">
        <f>35200*3+F31</f>
        <v>211200</v>
      </c>
    </row>
    <row r="32" spans="1:8" x14ac:dyDescent="0.25">
      <c r="A32" s="21" t="s">
        <v>61</v>
      </c>
      <c r="B32" s="9" t="s">
        <v>42</v>
      </c>
      <c r="C32" s="4" t="s">
        <v>22</v>
      </c>
      <c r="D32" s="30" t="s">
        <v>23</v>
      </c>
      <c r="E32" s="39">
        <v>0</v>
      </c>
      <c r="F32" s="33">
        <v>0</v>
      </c>
      <c r="G32" s="38">
        <v>1</v>
      </c>
      <c r="H32" s="33">
        <v>65900</v>
      </c>
    </row>
    <row r="33" spans="1:8" x14ac:dyDescent="0.25">
      <c r="A33" s="21" t="s">
        <v>62</v>
      </c>
      <c r="B33" s="9" t="s">
        <v>21</v>
      </c>
      <c r="C33" s="4" t="s">
        <v>35</v>
      </c>
      <c r="D33" s="30" t="s">
        <v>23</v>
      </c>
      <c r="E33" s="39">
        <v>0</v>
      </c>
      <c r="F33" s="33">
        <v>0</v>
      </c>
      <c r="G33" s="38">
        <v>1</v>
      </c>
      <c r="H33" s="33">
        <v>29200</v>
      </c>
    </row>
    <row r="34" spans="1:8" x14ac:dyDescent="0.25">
      <c r="A34" s="21" t="s">
        <v>63</v>
      </c>
      <c r="B34" s="9" t="s">
        <v>21</v>
      </c>
      <c r="C34" s="4" t="s">
        <v>35</v>
      </c>
      <c r="D34" s="30" t="s">
        <v>23</v>
      </c>
      <c r="E34" s="39">
        <v>0</v>
      </c>
      <c r="F34" s="33">
        <v>0</v>
      </c>
      <c r="G34" s="38">
        <v>1</v>
      </c>
      <c r="H34" s="33">
        <v>29200</v>
      </c>
    </row>
    <row r="35" spans="1:8" x14ac:dyDescent="0.25">
      <c r="A35" s="21" t="s">
        <v>64</v>
      </c>
      <c r="B35" s="9" t="s">
        <v>21</v>
      </c>
      <c r="C35" s="4" t="s">
        <v>35</v>
      </c>
      <c r="D35" s="30" t="s">
        <v>23</v>
      </c>
      <c r="E35" s="39">
        <v>3</v>
      </c>
      <c r="F35" s="33">
        <v>295260.79999999999</v>
      </c>
      <c r="G35" s="38">
        <f>1+E35</f>
        <v>4</v>
      </c>
      <c r="H35" s="33">
        <f>75785+F35</f>
        <v>371045.8</v>
      </c>
    </row>
    <row r="36" spans="1:8" x14ac:dyDescent="0.25">
      <c r="A36" s="21" t="s">
        <v>65</v>
      </c>
      <c r="B36" s="9" t="s">
        <v>42</v>
      </c>
      <c r="C36" s="4" t="s">
        <v>22</v>
      </c>
      <c r="D36" s="30" t="s">
        <v>23</v>
      </c>
      <c r="E36" s="39">
        <f>16-3/2</f>
        <v>14.5</v>
      </c>
      <c r="F36" s="33">
        <v>932540.5</v>
      </c>
      <c r="G36" s="38">
        <f>1+E36</f>
        <v>15.5</v>
      </c>
      <c r="H36" s="33">
        <f>65900+F36</f>
        <v>998440.5</v>
      </c>
    </row>
    <row r="37" spans="1:8" x14ac:dyDescent="0.25">
      <c r="A37" s="21" t="s">
        <v>66</v>
      </c>
      <c r="B37" s="9" t="s">
        <v>42</v>
      </c>
      <c r="C37" s="4" t="s">
        <v>22</v>
      </c>
      <c r="D37" s="30" t="s">
        <v>23</v>
      </c>
      <c r="E37" s="39">
        <f>16-4/2</f>
        <v>14</v>
      </c>
      <c r="F37" s="33">
        <v>939191.5</v>
      </c>
      <c r="G37" s="38">
        <f>1+E37</f>
        <v>15</v>
      </c>
      <c r="H37" s="33">
        <f>65900+F37</f>
        <v>1005091.5</v>
      </c>
    </row>
    <row r="38" spans="1:8" x14ac:dyDescent="0.25">
      <c r="A38" s="21" t="s">
        <v>67</v>
      </c>
      <c r="B38" s="9" t="s">
        <v>42</v>
      </c>
      <c r="C38" s="4" t="s">
        <v>22</v>
      </c>
      <c r="D38" s="30" t="s">
        <v>23</v>
      </c>
      <c r="E38" s="39">
        <v>4</v>
      </c>
      <c r="F38" s="33">
        <v>311081</v>
      </c>
      <c r="G38" s="38">
        <f>1+E38</f>
        <v>5</v>
      </c>
      <c r="H38" s="33">
        <f>65900+F38</f>
        <v>376981</v>
      </c>
    </row>
    <row r="39" spans="1:8" x14ac:dyDescent="0.25">
      <c r="A39" s="21" t="s">
        <v>68</v>
      </c>
      <c r="B39" s="9" t="s">
        <v>21</v>
      </c>
      <c r="C39" s="4" t="s">
        <v>35</v>
      </c>
      <c r="D39" s="30" t="s">
        <v>23</v>
      </c>
      <c r="E39" s="39">
        <v>1</v>
      </c>
      <c r="F39" s="33">
        <v>30032</v>
      </c>
      <c r="G39" s="38">
        <f>2+E39</f>
        <v>3</v>
      </c>
      <c r="H39" s="33">
        <f>58400+F39</f>
        <v>88432</v>
      </c>
    </row>
    <row r="40" spans="1:8" x14ac:dyDescent="0.25">
      <c r="A40" s="21" t="s">
        <v>69</v>
      </c>
      <c r="B40" s="9" t="s">
        <v>42</v>
      </c>
      <c r="C40" s="4" t="s">
        <v>22</v>
      </c>
      <c r="D40" s="30" t="s">
        <v>23</v>
      </c>
      <c r="E40" s="39">
        <v>2</v>
      </c>
      <c r="F40" s="33">
        <v>139941</v>
      </c>
      <c r="G40" s="38">
        <f>1+E40</f>
        <v>3</v>
      </c>
      <c r="H40" s="33">
        <f>65900+F40</f>
        <v>205841</v>
      </c>
    </row>
    <row r="41" spans="1:8" x14ac:dyDescent="0.25">
      <c r="A41" s="21" t="s">
        <v>70</v>
      </c>
      <c r="B41" s="9" t="s">
        <v>42</v>
      </c>
      <c r="C41" s="4" t="s">
        <v>22</v>
      </c>
      <c r="D41" s="30" t="s">
        <v>23</v>
      </c>
      <c r="E41" s="39"/>
      <c r="F41" s="25"/>
      <c r="G41" s="38">
        <v>0</v>
      </c>
      <c r="H41" s="33">
        <v>15000</v>
      </c>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26</v>
      </c>
      <c r="E45" s="43">
        <f>SUM(E24:E44)</f>
        <v>77.5</v>
      </c>
      <c r="F45" s="35">
        <f>SUM(F24:F44)</f>
        <v>5552975.0800000001</v>
      </c>
      <c r="G45" s="42">
        <f>SUM(G24:G44)</f>
        <v>106.5</v>
      </c>
      <c r="H45" s="35">
        <f>SUM(H12:H44)</f>
        <v>7401576.0800000001</v>
      </c>
    </row>
    <row r="46" spans="1:8" x14ac:dyDescent="0.25">
      <c r="A46" s="1"/>
      <c r="C46" s="1"/>
      <c r="D46" s="31" t="s">
        <v>27</v>
      </c>
      <c r="E46" s="48"/>
      <c r="F46" s="32"/>
      <c r="G46" s="49">
        <f>G45-E45</f>
        <v>29</v>
      </c>
      <c r="H46" s="67">
        <f>H45-F45</f>
        <v>1848601</v>
      </c>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pageSetup scale="58" orientation="landscape" horizontalDpi="4294967293" verticalDpi="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'Category Definitions'!$I$3:$I$21</xm:f>
          </x14:formula1>
          <xm:sqref>B8:C9</xm:sqref>
        </x14:dataValidation>
        <x14:dataValidation type="list" allowBlank="1" showInputMessage="1" showErrorMessage="1" prompt="Please indicate the appropriate expenditure type." xr:uid="{00000000-0002-0000-0200-000001000000}">
          <x14:formula1>
            <xm:f>'Category Definitions'!$C$2:$C$12</xm:f>
          </x14:formula1>
          <xm:sqref>C45</xm:sqref>
        </x14:dataValidation>
        <x14:dataValidation type="list" allowBlank="1" showInputMessage="1" showErrorMessage="1" prompt="If this is an ongoing expense, indicate &quot;Yes&quot;, if this is a one-time expense, indicate &quot;No&quot;." xr:uid="{00000000-0002-0000-0200-000002000000}">
          <x14:formula1>
            <xm:f>'Category Definitions'!$F$3:$F$4</xm:f>
          </x14:formula1>
          <xm:sqref>D24:D44</xm:sqref>
        </x14:dataValidation>
        <x14:dataValidation type="list" allowBlank="1" showInputMessage="1" showErrorMessage="1" prompt="Select the appropriate expenditure type." xr:uid="{00000000-0002-0000-0200-000003000000}">
          <x14:formula1>
            <xm:f>'Category Definitions'!$C$2:$C$12</xm:f>
          </x14:formula1>
          <xm:sqref>C24:C44</xm:sqref>
        </x14:dataValidation>
        <x14:dataValidation type="list" allowBlank="1" showInputMessage="1" showErrorMessage="1" xr:uid="{00000000-0002-0000-0200-000004000000}">
          <x14:formula1>
            <xm:f>'Category Definitions'!$I$23:$I$32</xm:f>
          </x14:formula1>
          <xm:sqref>B10:C13</xm:sqref>
        </x14:dataValidation>
        <x14:dataValidation type="list" allowBlank="1" showInputMessage="1" showErrorMessage="1" prompt="Select the appropriate Foundation Budget Functional Category for the cost item." xr:uid="{00000000-0002-0000-0200-000005000000}">
          <x14:formula1>
            <xm:f>'Category Definitions'!$A$3:$A$14</xm:f>
          </x14:formula1>
          <xm:sqref>B24:B44</xm:sqref>
        </x14:dataValidation>
        <x14:dataValidation type="list" allowBlank="1" showInputMessage="1" showErrorMessage="1" promptTitle="Foundation Budget Expenditure" prompt="Select the appropriate Foundation Budget Expenditure Category for the budgeted cost" xr:uid="{00000000-0002-0000-0200-000006000000}">
          <x14:formula1>
            <xm:f>'Category Definitions'!A10:A16</xm:f>
          </x14:formula1>
          <xm:sqref>B45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6"/>
  <sheetViews>
    <sheetView zoomScaleNormal="100" workbookViewId="0"/>
  </sheetViews>
  <sheetFormatPr defaultColWidth="8.7109375" defaultRowHeight="15" x14ac:dyDescent="0.25"/>
  <cols>
    <col min="1" max="1" width="66.7109375" style="2" customWidth="1"/>
    <col min="2" max="2" width="42.28515625" style="3" customWidth="1"/>
    <col min="3" max="3" width="30.28515625" style="2" customWidth="1"/>
    <col min="4" max="4" width="18.28515625" style="28" customWidth="1"/>
    <col min="5" max="5" width="6.140625" style="36" customWidth="1"/>
    <col min="6" max="6" width="15" style="2" customWidth="1"/>
    <col min="7" max="7" width="6.140625" style="36" customWidth="1"/>
    <col min="8" max="8" width="14.7109375" style="2" bestFit="1" customWidth="1"/>
    <col min="9" max="16384" width="8.71093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75" t="s">
        <v>1</v>
      </c>
      <c r="B8" s="81" t="s">
        <v>71</v>
      </c>
      <c r="C8" s="82"/>
      <c r="D8" s="29"/>
    </row>
    <row r="9" spans="1:4" x14ac:dyDescent="0.25">
      <c r="A9" s="76"/>
      <c r="B9" s="83"/>
      <c r="C9" s="84"/>
      <c r="D9" s="29"/>
    </row>
    <row r="10" spans="1:4" x14ac:dyDescent="0.25">
      <c r="A10" s="75" t="s">
        <v>3</v>
      </c>
      <c r="B10" s="81" t="s">
        <v>44</v>
      </c>
      <c r="C10" s="82"/>
      <c r="D10" s="29"/>
    </row>
    <row r="11" spans="1:4" x14ac:dyDescent="0.25">
      <c r="A11" s="76"/>
      <c r="B11" s="83"/>
      <c r="C11" s="84"/>
      <c r="D11" s="29"/>
    </row>
    <row r="12" spans="1:4" x14ac:dyDescent="0.25">
      <c r="A12" s="75" t="s">
        <v>5</v>
      </c>
      <c r="B12" s="81"/>
      <c r="C12" s="82"/>
    </row>
    <row r="13" spans="1:4" x14ac:dyDescent="0.25">
      <c r="A13" s="76"/>
      <c r="B13" s="83"/>
      <c r="C13" s="84"/>
    </row>
    <row r="14" spans="1:4" x14ac:dyDescent="0.25">
      <c r="A14" s="79" t="s">
        <v>6</v>
      </c>
      <c r="B14" s="86" t="s">
        <v>72</v>
      </c>
      <c r="C14" s="87"/>
      <c r="D14" s="16"/>
    </row>
    <row r="15" spans="1:4" x14ac:dyDescent="0.25">
      <c r="A15" s="85"/>
      <c r="B15" s="88"/>
      <c r="C15" s="89"/>
      <c r="D15" s="16"/>
    </row>
    <row r="16" spans="1:4" x14ac:dyDescent="0.25">
      <c r="A16" s="85"/>
      <c r="B16" s="88"/>
      <c r="C16" s="89"/>
      <c r="D16" s="16"/>
    </row>
    <row r="17" spans="1:8" x14ac:dyDescent="0.25">
      <c r="A17" s="85"/>
      <c r="B17" s="88"/>
      <c r="C17" s="89"/>
      <c r="D17" s="16"/>
    </row>
    <row r="18" spans="1:8" x14ac:dyDescent="0.25">
      <c r="A18" s="80"/>
      <c r="B18" s="90"/>
      <c r="C18" s="91"/>
      <c r="E18" s="44"/>
      <c r="F18" s="5"/>
    </row>
    <row r="19" spans="1:8" x14ac:dyDescent="0.25">
      <c r="A19" s="79" t="s">
        <v>8</v>
      </c>
      <c r="B19" s="68" t="s">
        <v>47</v>
      </c>
      <c r="C19" s="69"/>
      <c r="D19" s="16"/>
    </row>
    <row r="20" spans="1:8" x14ac:dyDescent="0.25">
      <c r="A20" s="80"/>
      <c r="B20" s="70"/>
      <c r="C20" s="71"/>
      <c r="E20" s="44"/>
      <c r="F20" s="5"/>
    </row>
    <row r="21" spans="1:8" ht="15.75" thickBot="1" x14ac:dyDescent="0.3">
      <c r="A21" s="7"/>
      <c r="B21" s="5"/>
    </row>
    <row r="22" spans="1:8" ht="14.85" customHeight="1" x14ac:dyDescent="0.25">
      <c r="A22" s="77" t="s">
        <v>10</v>
      </c>
      <c r="B22" s="65" t="s">
        <v>11</v>
      </c>
      <c r="C22" s="10" t="s">
        <v>12</v>
      </c>
      <c r="D22" s="22" t="s">
        <v>13</v>
      </c>
      <c r="E22" s="72" t="s">
        <v>14</v>
      </c>
      <c r="F22" s="73"/>
      <c r="G22" s="74" t="s">
        <v>15</v>
      </c>
      <c r="H22" s="73"/>
    </row>
    <row r="23" spans="1:8" s="6" customFormat="1" x14ac:dyDescent="0.25">
      <c r="A23" s="78"/>
      <c r="B23" s="66" t="s">
        <v>16</v>
      </c>
      <c r="C23" s="11" t="s">
        <v>16</v>
      </c>
      <c r="D23" s="23" t="s">
        <v>17</v>
      </c>
      <c r="E23" s="45" t="s">
        <v>18</v>
      </c>
      <c r="F23" s="24" t="s">
        <v>19</v>
      </c>
      <c r="G23" s="37" t="s">
        <v>18</v>
      </c>
      <c r="H23" s="27" t="s">
        <v>19</v>
      </c>
    </row>
    <row r="24" spans="1:8" x14ac:dyDescent="0.25">
      <c r="A24" s="21" t="s">
        <v>73</v>
      </c>
      <c r="B24" s="9" t="s">
        <v>42</v>
      </c>
      <c r="C24" s="4" t="s">
        <v>22</v>
      </c>
      <c r="D24" s="30" t="s">
        <v>23</v>
      </c>
      <c r="E24" s="39">
        <v>2</v>
      </c>
      <c r="F24" s="33">
        <v>158535</v>
      </c>
      <c r="G24" s="38">
        <f>1+E24</f>
        <v>3</v>
      </c>
      <c r="H24" s="33">
        <f>65900+F24</f>
        <v>224435</v>
      </c>
    </row>
    <row r="25" spans="1:8" x14ac:dyDescent="0.25">
      <c r="A25" s="21" t="s">
        <v>74</v>
      </c>
      <c r="B25" s="9" t="s">
        <v>42</v>
      </c>
      <c r="C25" s="4" t="s">
        <v>22</v>
      </c>
      <c r="D25" s="30" t="s">
        <v>23</v>
      </c>
      <c r="E25" s="39">
        <v>10</v>
      </c>
      <c r="F25" s="33">
        <v>772282</v>
      </c>
      <c r="G25" s="38">
        <f>4+E25</f>
        <v>14</v>
      </c>
      <c r="H25" s="33">
        <f>65900*4+F25</f>
        <v>1035882</v>
      </c>
    </row>
    <row r="26" spans="1:8" x14ac:dyDescent="0.25">
      <c r="A26" s="21" t="s">
        <v>75</v>
      </c>
      <c r="B26" s="9" t="s">
        <v>42</v>
      </c>
      <c r="C26" s="4" t="s">
        <v>22</v>
      </c>
      <c r="D26" s="30" t="s">
        <v>23</v>
      </c>
      <c r="E26" s="39">
        <v>12</v>
      </c>
      <c r="F26" s="33">
        <v>769849.98</v>
      </c>
      <c r="G26" s="39">
        <f>4+E26</f>
        <v>16</v>
      </c>
      <c r="H26" s="33">
        <f>65900*4+F26</f>
        <v>1033449.98</v>
      </c>
    </row>
    <row r="27" spans="1:8" x14ac:dyDescent="0.25">
      <c r="A27" s="21" t="s">
        <v>76</v>
      </c>
      <c r="B27" s="9" t="s">
        <v>42</v>
      </c>
      <c r="C27" s="4" t="s">
        <v>22</v>
      </c>
      <c r="D27" s="30" t="s">
        <v>23</v>
      </c>
      <c r="E27" s="39">
        <v>12</v>
      </c>
      <c r="F27" s="33">
        <v>805137</v>
      </c>
      <c r="G27" s="38">
        <f>3+E27</f>
        <v>15</v>
      </c>
      <c r="H27" s="33">
        <f>65900*3+F27</f>
        <v>1002837</v>
      </c>
    </row>
    <row r="28" spans="1:8" x14ac:dyDescent="0.25">
      <c r="A28" s="21" t="s">
        <v>77</v>
      </c>
      <c r="B28" s="9" t="s">
        <v>42</v>
      </c>
      <c r="C28" s="4" t="s">
        <v>22</v>
      </c>
      <c r="D28" s="30" t="s">
        <v>23</v>
      </c>
      <c r="E28" s="39">
        <v>16</v>
      </c>
      <c r="F28" s="33">
        <v>1109984</v>
      </c>
      <c r="G28" s="38">
        <f>3+E28</f>
        <v>19</v>
      </c>
      <c r="H28" s="33">
        <f>65900*2+72483+F28</f>
        <v>1314267</v>
      </c>
    </row>
    <row r="29" spans="1:8" x14ac:dyDescent="0.25">
      <c r="A29" s="21" t="s">
        <v>78</v>
      </c>
      <c r="B29" s="9" t="s">
        <v>42</v>
      </c>
      <c r="C29" s="4" t="s">
        <v>22</v>
      </c>
      <c r="D29" s="30" t="s">
        <v>23</v>
      </c>
      <c r="E29" s="39">
        <v>0</v>
      </c>
      <c r="F29" s="33">
        <v>0</v>
      </c>
      <c r="G29" s="39">
        <v>1</v>
      </c>
      <c r="H29" s="33">
        <v>70900</v>
      </c>
    </row>
    <row r="30" spans="1:8" x14ac:dyDescent="0.25">
      <c r="A30" s="21" t="s">
        <v>79</v>
      </c>
      <c r="B30" s="9" t="s">
        <v>42</v>
      </c>
      <c r="C30" s="4" t="s">
        <v>22</v>
      </c>
      <c r="D30" s="30" t="s">
        <v>23</v>
      </c>
      <c r="E30" s="39">
        <f>18.5-7/2</f>
        <v>15</v>
      </c>
      <c r="F30" s="33">
        <v>1133437</v>
      </c>
      <c r="G30" s="39">
        <f>1.5+E30</f>
        <v>16.5</v>
      </c>
      <c r="H30" s="33">
        <f>102142+F30</f>
        <v>1235579</v>
      </c>
    </row>
    <row r="31" spans="1:8" x14ac:dyDescent="0.25">
      <c r="A31" s="64" t="s">
        <v>80</v>
      </c>
      <c r="B31" s="9" t="s">
        <v>42</v>
      </c>
      <c r="C31" s="4" t="s">
        <v>22</v>
      </c>
      <c r="D31" s="30" t="s">
        <v>23</v>
      </c>
      <c r="E31" s="39">
        <v>4.5</v>
      </c>
      <c r="F31" s="33">
        <v>335385</v>
      </c>
      <c r="G31" s="38">
        <f>0.5+E31</f>
        <v>5</v>
      </c>
      <c r="H31" s="33">
        <f>25521+F31</f>
        <v>360906</v>
      </c>
    </row>
    <row r="32" spans="1:8" x14ac:dyDescent="0.25">
      <c r="A32" s="21" t="s">
        <v>81</v>
      </c>
      <c r="B32" s="9" t="s">
        <v>42</v>
      </c>
      <c r="C32" s="4" t="s">
        <v>22</v>
      </c>
      <c r="D32" s="30" t="s">
        <v>23</v>
      </c>
      <c r="E32" s="39">
        <v>0.5</v>
      </c>
      <c r="F32" s="33">
        <v>33749</v>
      </c>
      <c r="G32" s="38">
        <f>0.5+E32</f>
        <v>1</v>
      </c>
      <c r="H32" s="33">
        <f>36241+F32</f>
        <v>69990</v>
      </c>
    </row>
    <row r="33" spans="1:8" x14ac:dyDescent="0.25">
      <c r="A33" s="21" t="s">
        <v>82</v>
      </c>
      <c r="B33" s="9" t="s">
        <v>42</v>
      </c>
      <c r="C33" s="4" t="s">
        <v>22</v>
      </c>
      <c r="D33" s="30" t="s">
        <v>23</v>
      </c>
      <c r="E33" s="39">
        <v>0.5</v>
      </c>
      <c r="F33" s="25">
        <v>24303</v>
      </c>
      <c r="G33" s="38">
        <f>0.5+E33</f>
        <v>1</v>
      </c>
      <c r="H33" s="33">
        <f>25521+F33</f>
        <v>49824</v>
      </c>
    </row>
    <row r="34" spans="1:8" x14ac:dyDescent="0.25">
      <c r="A34" s="21"/>
      <c r="B34" s="9"/>
      <c r="C34" s="4"/>
      <c r="D34" s="30"/>
      <c r="E34" s="39"/>
      <c r="F34" s="33"/>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26</v>
      </c>
      <c r="E45" s="43">
        <f>SUM(E24:E44)</f>
        <v>72.5</v>
      </c>
      <c r="F45" s="35">
        <f>SUM(F24:F44)</f>
        <v>5142661.9800000004</v>
      </c>
      <c r="G45" s="42">
        <f>SUM(G24:G44)</f>
        <v>91.5</v>
      </c>
      <c r="H45" s="35">
        <f>SUM(H12:H44)</f>
        <v>6398069.9800000004</v>
      </c>
    </row>
    <row r="46" spans="1:8" x14ac:dyDescent="0.25">
      <c r="A46" s="1"/>
      <c r="C46" s="1"/>
      <c r="D46" s="31" t="s">
        <v>27</v>
      </c>
      <c r="E46" s="48"/>
      <c r="F46" s="32"/>
      <c r="G46" s="49">
        <f>G45-E45</f>
        <v>19</v>
      </c>
      <c r="H46" s="67">
        <f>H45-F45</f>
        <v>1255408</v>
      </c>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pageSetup scale="58" orientation="landscape" horizontalDpi="4294967293"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Select the appropriate Foundation Budget Functional Category for the cost item." xr:uid="{00000000-0002-0000-0300-000000000000}">
          <x14:formula1>
            <xm:f>'Category Definitions'!$A$3:$A$14</xm:f>
          </x14:formula1>
          <xm:sqref>B24:B44</xm:sqref>
        </x14:dataValidation>
        <x14:dataValidation type="list" allowBlank="1" showInputMessage="1" showErrorMessage="1" xr:uid="{00000000-0002-0000-0300-000001000000}">
          <x14:formula1>
            <xm:f>'Category Definitions'!$I$23:$I$32</xm:f>
          </x14:formula1>
          <xm:sqref>B10:C13</xm:sqref>
        </x14:dataValidation>
        <x14:dataValidation type="list" allowBlank="1" showInputMessage="1" showErrorMessage="1" prompt="Select the appropriate expenditure type." xr:uid="{00000000-0002-0000-0300-000002000000}">
          <x14:formula1>
            <xm:f>'Category Definitions'!$C$2:$C$12</xm:f>
          </x14:formula1>
          <xm:sqref>C24:C44</xm:sqref>
        </x14:dataValidation>
        <x14:dataValidation type="list" allowBlank="1" showInputMessage="1" showErrorMessage="1" prompt="If this is an ongoing expense, indicate &quot;Yes&quot;, if this is a one-time expense, indicate &quot;No&quot;." xr:uid="{00000000-0002-0000-0300-000003000000}">
          <x14:formula1>
            <xm:f>'Category Definitions'!$F$3:$F$4</xm:f>
          </x14:formula1>
          <xm:sqref>D24:D44</xm:sqref>
        </x14:dataValidation>
        <x14:dataValidation type="list" allowBlank="1" showInputMessage="1" showErrorMessage="1" prompt="Please indicate the appropriate expenditure type." xr:uid="{00000000-0002-0000-0300-000004000000}">
          <x14:formula1>
            <xm:f>'Category Definitions'!$C$2:$C$12</xm:f>
          </x14:formula1>
          <xm:sqref>C45</xm:sqref>
        </x14:dataValidation>
        <x14:dataValidation type="list" allowBlank="1" showInputMessage="1" showErrorMessage="1" xr:uid="{00000000-0002-0000-0300-000005000000}">
          <x14:formula1>
            <xm:f>'Category Definitions'!$I$3:$I$21</xm:f>
          </x14:formula1>
          <xm:sqref>B8:C9</xm:sqref>
        </x14:dataValidation>
        <x14:dataValidation type="list" allowBlank="1" showInputMessage="1" showErrorMessage="1" promptTitle="Foundation Budget Expenditure" prompt="Select the appropriate Foundation Budget Expenditure Category for the budgeted cost" xr:uid="{00000000-0002-0000-0300-000006000000}">
          <x14:formula1>
            <xm:f>'Category Definitions'!A10:A16</xm:f>
          </x14:formula1>
          <xm:sqref>B45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1"/>
  <sheetViews>
    <sheetView zoomScaleNormal="100" workbookViewId="0"/>
  </sheetViews>
  <sheetFormatPr defaultColWidth="8.7109375" defaultRowHeight="15" x14ac:dyDescent="0.25"/>
  <cols>
    <col min="1" max="1" width="66.7109375" style="2" customWidth="1"/>
    <col min="2" max="2" width="42.28515625" style="3" customWidth="1"/>
    <col min="3" max="3" width="30.28515625" style="2" customWidth="1"/>
    <col min="4" max="4" width="18.28515625" style="28" customWidth="1"/>
    <col min="5" max="5" width="6.140625" style="36" customWidth="1"/>
    <col min="6" max="6" width="15" style="2" customWidth="1"/>
    <col min="7" max="7" width="6.140625" style="36" customWidth="1"/>
    <col min="8" max="8" width="14.7109375" style="2" bestFit="1" customWidth="1"/>
    <col min="9" max="16384" width="8.71093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75" t="s">
        <v>1</v>
      </c>
      <c r="B8" s="81" t="s">
        <v>83</v>
      </c>
      <c r="C8" s="82"/>
      <c r="D8" s="29"/>
    </row>
    <row r="9" spans="1:4" x14ac:dyDescent="0.25">
      <c r="A9" s="76"/>
      <c r="B9" s="83"/>
      <c r="C9" s="84"/>
      <c r="D9" s="29"/>
    </row>
    <row r="10" spans="1:4" x14ac:dyDescent="0.25">
      <c r="A10" s="75" t="s">
        <v>3</v>
      </c>
      <c r="B10" s="81" t="s">
        <v>84</v>
      </c>
      <c r="C10" s="82"/>
      <c r="D10" s="29"/>
    </row>
    <row r="11" spans="1:4" x14ac:dyDescent="0.25">
      <c r="A11" s="76"/>
      <c r="B11" s="83"/>
      <c r="C11" s="84"/>
      <c r="D11" s="29"/>
    </row>
    <row r="12" spans="1:4" x14ac:dyDescent="0.25">
      <c r="A12" s="75" t="s">
        <v>5</v>
      </c>
      <c r="B12" s="81"/>
      <c r="C12" s="82"/>
    </row>
    <row r="13" spans="1:4" x14ac:dyDescent="0.25">
      <c r="A13" s="76"/>
      <c r="B13" s="83"/>
      <c r="C13" s="84"/>
    </row>
    <row r="14" spans="1:4" x14ac:dyDescent="0.25">
      <c r="A14" s="79" t="s">
        <v>6</v>
      </c>
      <c r="B14" s="86" t="s">
        <v>85</v>
      </c>
      <c r="C14" s="87"/>
      <c r="D14" s="16"/>
    </row>
    <row r="15" spans="1:4" x14ac:dyDescent="0.25">
      <c r="A15" s="85"/>
      <c r="B15" s="88"/>
      <c r="C15" s="89"/>
      <c r="D15" s="16"/>
    </row>
    <row r="16" spans="1:4" x14ac:dyDescent="0.25">
      <c r="A16" s="85"/>
      <c r="B16" s="88"/>
      <c r="C16" s="89"/>
      <c r="D16" s="16"/>
    </row>
    <row r="17" spans="1:8" x14ac:dyDescent="0.25">
      <c r="A17" s="85"/>
      <c r="B17" s="88"/>
      <c r="C17" s="89"/>
      <c r="D17" s="16"/>
    </row>
    <row r="18" spans="1:8" x14ac:dyDescent="0.25">
      <c r="A18" s="80"/>
      <c r="B18" s="90"/>
      <c r="C18" s="91"/>
      <c r="E18" s="44"/>
      <c r="F18" s="5"/>
    </row>
    <row r="19" spans="1:8" x14ac:dyDescent="0.25">
      <c r="A19" s="79" t="s">
        <v>8</v>
      </c>
      <c r="B19" s="68" t="s">
        <v>47</v>
      </c>
      <c r="C19" s="69"/>
      <c r="D19" s="16"/>
    </row>
    <row r="20" spans="1:8" x14ac:dyDescent="0.25">
      <c r="A20" s="80"/>
      <c r="B20" s="70"/>
      <c r="C20" s="71"/>
      <c r="E20" s="44"/>
      <c r="F20" s="5"/>
    </row>
    <row r="21" spans="1:8" ht="15.75" thickBot="1" x14ac:dyDescent="0.3">
      <c r="A21" s="7"/>
      <c r="B21" s="5"/>
    </row>
    <row r="22" spans="1:8" ht="14.85" customHeight="1" x14ac:dyDescent="0.25">
      <c r="A22" s="77" t="s">
        <v>10</v>
      </c>
      <c r="B22" s="65" t="s">
        <v>11</v>
      </c>
      <c r="C22" s="10" t="s">
        <v>12</v>
      </c>
      <c r="D22" s="22" t="s">
        <v>13</v>
      </c>
      <c r="E22" s="72" t="s">
        <v>14</v>
      </c>
      <c r="F22" s="73"/>
      <c r="G22" s="74" t="s">
        <v>15</v>
      </c>
      <c r="H22" s="73"/>
    </row>
    <row r="23" spans="1:8" s="6" customFormat="1" x14ac:dyDescent="0.25">
      <c r="A23" s="78"/>
      <c r="B23" s="66" t="s">
        <v>16</v>
      </c>
      <c r="C23" s="11" t="s">
        <v>16</v>
      </c>
      <c r="D23" s="23" t="s">
        <v>17</v>
      </c>
      <c r="E23" s="45" t="s">
        <v>18</v>
      </c>
      <c r="F23" s="24" t="s">
        <v>19</v>
      </c>
      <c r="G23" s="37" t="s">
        <v>18</v>
      </c>
      <c r="H23" s="27" t="s">
        <v>19</v>
      </c>
    </row>
    <row r="24" spans="1:8" x14ac:dyDescent="0.25">
      <c r="A24" s="21" t="s">
        <v>86</v>
      </c>
      <c r="B24" s="9" t="s">
        <v>42</v>
      </c>
      <c r="C24" s="4" t="s">
        <v>25</v>
      </c>
      <c r="D24" s="30" t="s">
        <v>23</v>
      </c>
      <c r="E24" s="39"/>
      <c r="F24" s="33">
        <f>36050+63000</f>
        <v>99050</v>
      </c>
      <c r="G24" s="38"/>
      <c r="H24" s="33">
        <f>53000+F24</f>
        <v>152050</v>
      </c>
    </row>
    <row r="25" spans="1:8" x14ac:dyDescent="0.25">
      <c r="A25" s="21" t="s">
        <v>87</v>
      </c>
      <c r="B25" s="9" t="s">
        <v>42</v>
      </c>
      <c r="C25" s="4" t="s">
        <v>25</v>
      </c>
      <c r="D25" s="30" t="s">
        <v>23</v>
      </c>
      <c r="E25" s="39"/>
      <c r="F25" s="33">
        <v>22660</v>
      </c>
      <c r="G25" s="38"/>
      <c r="H25" s="33">
        <f>17667*3+F25</f>
        <v>75661</v>
      </c>
    </row>
    <row r="26" spans="1:8" x14ac:dyDescent="0.25">
      <c r="A26" s="21" t="s">
        <v>88</v>
      </c>
      <c r="B26" s="9" t="s">
        <v>42</v>
      </c>
      <c r="C26" s="4" t="s">
        <v>25</v>
      </c>
      <c r="D26" s="30" t="s">
        <v>23</v>
      </c>
      <c r="E26" s="39"/>
      <c r="F26" s="33">
        <v>43260</v>
      </c>
      <c r="G26" s="39"/>
      <c r="H26" s="33">
        <f>53000+F26</f>
        <v>96260</v>
      </c>
    </row>
    <row r="27" spans="1:8" x14ac:dyDescent="0.25">
      <c r="A27" s="21"/>
      <c r="B27" s="9"/>
      <c r="C27" s="4"/>
      <c r="D27" s="30"/>
      <c r="E27" s="39"/>
      <c r="F27" s="33"/>
      <c r="G27" s="38"/>
      <c r="H27" s="33"/>
    </row>
    <row r="28" spans="1:8" x14ac:dyDescent="0.25">
      <c r="A28" s="21"/>
      <c r="B28" s="9"/>
      <c r="C28" s="4"/>
      <c r="D28" s="30"/>
      <c r="E28" s="39"/>
      <c r="F28" s="33"/>
      <c r="G28" s="38"/>
      <c r="H28" s="33"/>
    </row>
    <row r="29" spans="1:8" x14ac:dyDescent="0.25">
      <c r="A29" s="21"/>
      <c r="B29" s="9"/>
      <c r="C29" s="4"/>
      <c r="D29" s="30"/>
      <c r="E29" s="39"/>
      <c r="F29" s="33"/>
      <c r="G29" s="39"/>
      <c r="H29" s="33"/>
    </row>
    <row r="30" spans="1:8" x14ac:dyDescent="0.25">
      <c r="A30" s="21"/>
      <c r="B30" s="9"/>
      <c r="C30" s="4"/>
      <c r="D30" s="30"/>
      <c r="E30" s="39"/>
      <c r="F30" s="33"/>
      <c r="G30" s="39"/>
      <c r="H30" s="33"/>
    </row>
    <row r="31" spans="1:8" x14ac:dyDescent="0.25">
      <c r="A31" s="21"/>
      <c r="B31" s="9"/>
      <c r="C31" s="4"/>
      <c r="D31" s="30"/>
      <c r="E31" s="39"/>
      <c r="F31" s="33"/>
      <c r="G31" s="38"/>
      <c r="H31" s="33"/>
    </row>
    <row r="32" spans="1:8" x14ac:dyDescent="0.25">
      <c r="A32" s="21"/>
      <c r="B32" s="9"/>
      <c r="C32" s="4"/>
      <c r="D32" s="30"/>
      <c r="E32" s="39"/>
      <c r="F32" s="25"/>
      <c r="G32" s="38"/>
      <c r="H32" s="33"/>
    </row>
    <row r="33" spans="1:8" x14ac:dyDescent="0.25">
      <c r="A33" s="21"/>
      <c r="B33" s="9"/>
      <c r="C33" s="4"/>
      <c r="D33" s="30"/>
      <c r="E33" s="39"/>
      <c r="F33" s="25"/>
      <c r="G33" s="38"/>
      <c r="H33" s="33"/>
    </row>
    <row r="34" spans="1:8" x14ac:dyDescent="0.25">
      <c r="A34" s="21"/>
      <c r="B34" s="9"/>
      <c r="C34" s="4"/>
      <c r="D34" s="30"/>
      <c r="E34" s="39"/>
      <c r="F34" s="33"/>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26</v>
      </c>
      <c r="E45" s="43">
        <f>SUM(E24:E44)</f>
        <v>0</v>
      </c>
      <c r="F45" s="35">
        <f>SUM(F24:F44)</f>
        <v>164970</v>
      </c>
      <c r="G45" s="42">
        <f>SUM(G24:G44)</f>
        <v>0</v>
      </c>
      <c r="H45" s="35">
        <f>SUM(H12:H44)</f>
        <v>323971</v>
      </c>
    </row>
    <row r="46" spans="1:8" x14ac:dyDescent="0.25">
      <c r="A46" s="1"/>
      <c r="C46" s="1"/>
      <c r="D46" s="31" t="s">
        <v>27</v>
      </c>
      <c r="E46" s="48"/>
      <c r="F46" s="32"/>
      <c r="G46" s="49">
        <f>G45-E45</f>
        <v>0</v>
      </c>
      <c r="H46" s="67">
        <f>H45-F45</f>
        <v>159001</v>
      </c>
    </row>
    <row r="48" spans="1:8" x14ac:dyDescent="0.25">
      <c r="H48" s="50"/>
    </row>
    <row r="49" spans="8:8" x14ac:dyDescent="0.25">
      <c r="H49" s="50"/>
    </row>
    <row r="50" spans="8:8" x14ac:dyDescent="0.25">
      <c r="H50" s="50"/>
    </row>
    <row r="51" spans="8:8" x14ac:dyDescent="0.25">
      <c r="H51" s="51"/>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drawing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0000000}">
          <x14:formula1>
            <xm:f>'Category Definitions'!$I$3:$I$21</xm:f>
          </x14:formula1>
          <xm:sqref>B8:C9</xm:sqref>
        </x14:dataValidation>
        <x14:dataValidation type="list" allowBlank="1" showInputMessage="1" showErrorMessage="1" prompt="Please indicate the appropriate expenditure type." xr:uid="{00000000-0002-0000-0400-000001000000}">
          <x14:formula1>
            <xm:f>'Category Definitions'!$C$2:$C$12</xm:f>
          </x14:formula1>
          <xm:sqref>C45</xm:sqref>
        </x14:dataValidation>
        <x14:dataValidation type="list" allowBlank="1" showInputMessage="1" showErrorMessage="1" prompt="If this is an ongoing expense, indicate &quot;Yes&quot;, if this is a one-time expense, indicate &quot;No&quot;." xr:uid="{00000000-0002-0000-0400-000002000000}">
          <x14:formula1>
            <xm:f>'Category Definitions'!$F$3:$F$4</xm:f>
          </x14:formula1>
          <xm:sqref>D24:D44</xm:sqref>
        </x14:dataValidation>
        <x14:dataValidation type="list" allowBlank="1" showInputMessage="1" showErrorMessage="1" prompt="Select the appropriate expenditure type." xr:uid="{00000000-0002-0000-0400-000003000000}">
          <x14:formula1>
            <xm:f>'Category Definitions'!$C$2:$C$12</xm:f>
          </x14:formula1>
          <xm:sqref>C24:C44</xm:sqref>
        </x14:dataValidation>
        <x14:dataValidation type="list" allowBlank="1" showInputMessage="1" showErrorMessage="1" xr:uid="{00000000-0002-0000-0400-000004000000}">
          <x14:formula1>
            <xm:f>'Category Definitions'!$I$23:$I$32</xm:f>
          </x14:formula1>
          <xm:sqref>B10:C13</xm:sqref>
        </x14:dataValidation>
        <x14:dataValidation type="list" allowBlank="1" showInputMessage="1" showErrorMessage="1" prompt="Select the appropriate Foundation Budget Functional Category for the cost item." xr:uid="{00000000-0002-0000-0400-000005000000}">
          <x14:formula1>
            <xm:f>'Category Definitions'!$A$3:$A$14</xm:f>
          </x14:formula1>
          <xm:sqref>B24:B44</xm:sqref>
        </x14:dataValidation>
        <x14:dataValidation type="list" allowBlank="1" showInputMessage="1" showErrorMessage="1" promptTitle="Foundation Budget Expenditure" prompt="Select the appropriate Foundation Budget Expenditure Category for the budgeted cost" xr:uid="{00000000-0002-0000-0400-000006000000}">
          <x14:formula1>
            <xm:f>'Category Definitions'!A10:A16</xm:f>
          </x14:formula1>
          <xm:sqref>B45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1"/>
  <sheetViews>
    <sheetView zoomScaleNormal="100" workbookViewId="0"/>
  </sheetViews>
  <sheetFormatPr defaultColWidth="8.7109375" defaultRowHeight="15" x14ac:dyDescent="0.25"/>
  <cols>
    <col min="1" max="1" width="66.7109375" style="2" customWidth="1"/>
    <col min="2" max="2" width="42.28515625" style="3" customWidth="1"/>
    <col min="3" max="3" width="30.28515625" style="2" customWidth="1"/>
    <col min="4" max="4" width="18.28515625" style="28" customWidth="1"/>
    <col min="5" max="5" width="6.140625" style="36" customWidth="1"/>
    <col min="6" max="6" width="15" style="2" customWidth="1"/>
    <col min="7" max="7" width="6.140625" style="36" customWidth="1"/>
    <col min="8" max="8" width="14.7109375" style="2" bestFit="1" customWidth="1"/>
    <col min="9" max="16384" width="8.71093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75" t="s">
        <v>1</v>
      </c>
      <c r="B8" s="81" t="s">
        <v>89</v>
      </c>
      <c r="C8" s="82"/>
      <c r="D8" s="29"/>
    </row>
    <row r="9" spans="1:4" x14ac:dyDescent="0.25">
      <c r="A9" s="76"/>
      <c r="B9" s="83"/>
      <c r="C9" s="84"/>
      <c r="D9" s="29"/>
    </row>
    <row r="10" spans="1:4" x14ac:dyDescent="0.25">
      <c r="A10" s="75" t="s">
        <v>3</v>
      </c>
      <c r="B10" s="81" t="s">
        <v>90</v>
      </c>
      <c r="C10" s="82"/>
      <c r="D10" s="29"/>
    </row>
    <row r="11" spans="1:4" x14ac:dyDescent="0.25">
      <c r="A11" s="76"/>
      <c r="B11" s="83"/>
      <c r="C11" s="84"/>
      <c r="D11" s="29"/>
    </row>
    <row r="12" spans="1:4" x14ac:dyDescent="0.25">
      <c r="A12" s="75" t="s">
        <v>5</v>
      </c>
      <c r="B12" s="81"/>
      <c r="C12" s="82"/>
    </row>
    <row r="13" spans="1:4" x14ac:dyDescent="0.25">
      <c r="A13" s="76"/>
      <c r="B13" s="83"/>
      <c r="C13" s="84"/>
    </row>
    <row r="14" spans="1:4" x14ac:dyDescent="0.25">
      <c r="A14" s="79" t="s">
        <v>6</v>
      </c>
      <c r="B14" s="86" t="s">
        <v>91</v>
      </c>
      <c r="C14" s="87"/>
      <c r="D14" s="16"/>
    </row>
    <row r="15" spans="1:4" x14ac:dyDescent="0.25">
      <c r="A15" s="85"/>
      <c r="B15" s="88"/>
      <c r="C15" s="89"/>
      <c r="D15" s="16"/>
    </row>
    <row r="16" spans="1:4" x14ac:dyDescent="0.25">
      <c r="A16" s="85"/>
      <c r="B16" s="88"/>
      <c r="C16" s="89"/>
      <c r="D16" s="16"/>
    </row>
    <row r="17" spans="1:8" x14ac:dyDescent="0.25">
      <c r="A17" s="85"/>
      <c r="B17" s="88"/>
      <c r="C17" s="89"/>
      <c r="D17" s="16"/>
    </row>
    <row r="18" spans="1:8" x14ac:dyDescent="0.25">
      <c r="A18" s="80"/>
      <c r="B18" s="90"/>
      <c r="C18" s="91"/>
      <c r="E18" s="44"/>
      <c r="F18" s="5"/>
    </row>
    <row r="19" spans="1:8" x14ac:dyDescent="0.25">
      <c r="A19" s="79" t="s">
        <v>8</v>
      </c>
      <c r="B19" s="68" t="s">
        <v>92</v>
      </c>
      <c r="C19" s="69"/>
      <c r="D19" s="16"/>
    </row>
    <row r="20" spans="1:8" x14ac:dyDescent="0.25">
      <c r="A20" s="80"/>
      <c r="B20" s="70"/>
      <c r="C20" s="71"/>
      <c r="E20" s="44"/>
      <c r="F20" s="5"/>
    </row>
    <row r="21" spans="1:8" ht="15.75" thickBot="1" x14ac:dyDescent="0.3">
      <c r="A21" s="7"/>
      <c r="B21" s="5"/>
    </row>
    <row r="22" spans="1:8" ht="14.85" customHeight="1" x14ac:dyDescent="0.25">
      <c r="A22" s="77" t="s">
        <v>10</v>
      </c>
      <c r="B22" s="65" t="s">
        <v>11</v>
      </c>
      <c r="C22" s="10" t="s">
        <v>12</v>
      </c>
      <c r="D22" s="22" t="s">
        <v>13</v>
      </c>
      <c r="E22" s="72" t="s">
        <v>14</v>
      </c>
      <c r="F22" s="73"/>
      <c r="G22" s="74" t="s">
        <v>15</v>
      </c>
      <c r="H22" s="73"/>
    </row>
    <row r="23" spans="1:8" s="6" customFormat="1" x14ac:dyDescent="0.25">
      <c r="A23" s="78"/>
      <c r="B23" s="66" t="s">
        <v>16</v>
      </c>
      <c r="C23" s="11" t="s">
        <v>16</v>
      </c>
      <c r="D23" s="23" t="s">
        <v>17</v>
      </c>
      <c r="E23" s="45" t="s">
        <v>18</v>
      </c>
      <c r="F23" s="24" t="s">
        <v>19</v>
      </c>
      <c r="G23" s="37" t="s">
        <v>18</v>
      </c>
      <c r="H23" s="27" t="s">
        <v>19</v>
      </c>
    </row>
    <row r="24" spans="1:8" x14ac:dyDescent="0.25">
      <c r="A24" s="21" t="s">
        <v>93</v>
      </c>
      <c r="B24" s="9" t="s">
        <v>94</v>
      </c>
      <c r="C24" s="4" t="s">
        <v>95</v>
      </c>
      <c r="D24" s="30" t="s">
        <v>23</v>
      </c>
      <c r="E24" s="39">
        <v>0</v>
      </c>
      <c r="F24" s="33">
        <v>0</v>
      </c>
      <c r="G24" s="38">
        <v>1</v>
      </c>
      <c r="H24" s="33">
        <v>48000</v>
      </c>
    </row>
    <row r="25" spans="1:8" x14ac:dyDescent="0.25">
      <c r="A25" s="21" t="s">
        <v>96</v>
      </c>
      <c r="B25" s="9" t="s">
        <v>34</v>
      </c>
      <c r="C25" s="4" t="s">
        <v>97</v>
      </c>
      <c r="D25" s="30" t="s">
        <v>23</v>
      </c>
      <c r="E25" s="39">
        <v>0</v>
      </c>
      <c r="F25" s="33">
        <v>0</v>
      </c>
      <c r="G25" s="38">
        <v>0</v>
      </c>
      <c r="H25" s="33">
        <v>380000</v>
      </c>
    </row>
    <row r="26" spans="1:8" x14ac:dyDescent="0.25">
      <c r="A26" s="21" t="s">
        <v>98</v>
      </c>
      <c r="B26" s="9" t="s">
        <v>34</v>
      </c>
      <c r="C26" s="4" t="s">
        <v>97</v>
      </c>
      <c r="D26" s="30" t="s">
        <v>23</v>
      </c>
      <c r="E26" s="39">
        <v>0</v>
      </c>
      <c r="F26" s="33">
        <v>0</v>
      </c>
      <c r="G26" s="39">
        <v>0</v>
      </c>
      <c r="H26" s="33">
        <v>29757</v>
      </c>
    </row>
    <row r="27" spans="1:8" x14ac:dyDescent="0.25">
      <c r="A27" s="21" t="s">
        <v>99</v>
      </c>
      <c r="B27" s="9" t="s">
        <v>34</v>
      </c>
      <c r="C27" s="4" t="s">
        <v>35</v>
      </c>
      <c r="D27" s="30" t="s">
        <v>23</v>
      </c>
      <c r="E27" s="39">
        <v>39</v>
      </c>
      <c r="F27" s="33">
        <v>2267601</v>
      </c>
      <c r="G27" s="38">
        <f>1+E27</f>
        <v>40</v>
      </c>
      <c r="H27" s="33">
        <f>46277+F27</f>
        <v>2313878</v>
      </c>
    </row>
    <row r="28" spans="1:8" x14ac:dyDescent="0.25">
      <c r="A28" s="21" t="s">
        <v>100</v>
      </c>
      <c r="B28" s="9" t="s">
        <v>34</v>
      </c>
      <c r="C28" s="4" t="s">
        <v>35</v>
      </c>
      <c r="D28" s="30" t="s">
        <v>23</v>
      </c>
      <c r="E28" s="39">
        <v>18.84</v>
      </c>
      <c r="F28" s="33">
        <v>616106</v>
      </c>
      <c r="G28" s="38">
        <f>0.5+E28</f>
        <v>19.34</v>
      </c>
      <c r="H28" s="33">
        <f>18208+F28</f>
        <v>634314</v>
      </c>
    </row>
    <row r="29" spans="1:8" x14ac:dyDescent="0.25">
      <c r="A29" s="21"/>
      <c r="B29" s="9"/>
      <c r="C29" s="4"/>
      <c r="D29" s="30"/>
      <c r="E29" s="39"/>
      <c r="F29" s="33"/>
      <c r="G29" s="39"/>
      <c r="H29" s="33"/>
    </row>
    <row r="30" spans="1:8" x14ac:dyDescent="0.25">
      <c r="A30" s="21"/>
      <c r="B30" s="9"/>
      <c r="C30" s="4"/>
      <c r="D30" s="30"/>
      <c r="E30" s="39"/>
      <c r="F30" s="33"/>
      <c r="G30" s="39"/>
      <c r="H30" s="33"/>
    </row>
    <row r="31" spans="1:8" x14ac:dyDescent="0.25">
      <c r="A31" s="21"/>
      <c r="B31" s="9"/>
      <c r="C31" s="4"/>
      <c r="D31" s="30"/>
      <c r="E31" s="39"/>
      <c r="F31" s="33"/>
      <c r="G31" s="38"/>
      <c r="H31" s="33"/>
    </row>
    <row r="32" spans="1:8" x14ac:dyDescent="0.25">
      <c r="A32" s="21"/>
      <c r="B32" s="9"/>
      <c r="C32" s="4"/>
      <c r="D32" s="30"/>
      <c r="E32" s="39"/>
      <c r="F32" s="25"/>
      <c r="G32" s="38"/>
      <c r="H32" s="33"/>
    </row>
    <row r="33" spans="1:8" x14ac:dyDescent="0.25">
      <c r="A33" s="21"/>
      <c r="B33" s="9"/>
      <c r="C33" s="4"/>
      <c r="D33" s="30"/>
      <c r="E33" s="39"/>
      <c r="F33" s="25"/>
      <c r="G33" s="38"/>
      <c r="H33" s="33"/>
    </row>
    <row r="34" spans="1:8" x14ac:dyDescent="0.25">
      <c r="A34" s="21"/>
      <c r="B34" s="9"/>
      <c r="C34" s="4"/>
      <c r="D34" s="30"/>
      <c r="E34" s="39"/>
      <c r="F34" s="33"/>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26</v>
      </c>
      <c r="E45" s="43">
        <f>SUM(E24:E44)</f>
        <v>57.84</v>
      </c>
      <c r="F45" s="35">
        <f>SUM(F24:F44)</f>
        <v>2883707</v>
      </c>
      <c r="G45" s="42">
        <f>SUM(G24:G44)</f>
        <v>60.34</v>
      </c>
      <c r="H45" s="35">
        <f>SUM(H12:H44)</f>
        <v>3405949</v>
      </c>
    </row>
    <row r="46" spans="1:8" x14ac:dyDescent="0.25">
      <c r="A46" s="1"/>
      <c r="C46" s="1"/>
      <c r="D46" s="31" t="s">
        <v>27</v>
      </c>
      <c r="E46" s="48"/>
      <c r="F46" s="32"/>
      <c r="G46" s="49">
        <f>G45-E45</f>
        <v>2.5</v>
      </c>
      <c r="H46" s="67">
        <f>H45-F45</f>
        <v>522242</v>
      </c>
    </row>
    <row r="48" spans="1:8" x14ac:dyDescent="0.25">
      <c r="H48" s="50"/>
    </row>
    <row r="49" spans="8:8" x14ac:dyDescent="0.25">
      <c r="H49" s="50"/>
    </row>
    <row r="50" spans="8:8" x14ac:dyDescent="0.25">
      <c r="H50" s="50"/>
    </row>
    <row r="51" spans="8:8" x14ac:dyDescent="0.25">
      <c r="H51" s="51"/>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drawing r:id="rId1"/>
  <extLst>
    <ext xmlns:x14="http://schemas.microsoft.com/office/spreadsheetml/2009/9/main" uri="{CCE6A557-97BC-4b89-ADB6-D9C93CAAB3DF}">
      <x14:dataValidations xmlns:xm="http://schemas.microsoft.com/office/excel/2006/main" count="7">
        <x14:dataValidation type="list" allowBlank="1" showInputMessage="1" showErrorMessage="1" prompt="Select the appropriate Foundation Budget Functional Category for the cost item." xr:uid="{00000000-0002-0000-0500-000000000000}">
          <x14:formula1>
            <xm:f>'Category Definitions'!$A$3:$A$14</xm:f>
          </x14:formula1>
          <xm:sqref>B24:B44</xm:sqref>
        </x14:dataValidation>
        <x14:dataValidation type="list" allowBlank="1" showInputMessage="1" showErrorMessage="1" xr:uid="{00000000-0002-0000-0500-000001000000}">
          <x14:formula1>
            <xm:f>'Category Definitions'!$I$23:$I$32</xm:f>
          </x14:formula1>
          <xm:sqref>B10:C13</xm:sqref>
        </x14:dataValidation>
        <x14:dataValidation type="list" allowBlank="1" showInputMessage="1" showErrorMessage="1" prompt="Select the appropriate expenditure type." xr:uid="{00000000-0002-0000-0500-000002000000}">
          <x14:formula1>
            <xm:f>'Category Definitions'!$C$2:$C$12</xm:f>
          </x14:formula1>
          <xm:sqref>C24:C44</xm:sqref>
        </x14:dataValidation>
        <x14:dataValidation type="list" allowBlank="1" showInputMessage="1" showErrorMessage="1" prompt="If this is an ongoing expense, indicate &quot;Yes&quot;, if this is a one-time expense, indicate &quot;No&quot;." xr:uid="{00000000-0002-0000-0500-000003000000}">
          <x14:formula1>
            <xm:f>'Category Definitions'!$F$3:$F$4</xm:f>
          </x14:formula1>
          <xm:sqref>D24:D44</xm:sqref>
        </x14:dataValidation>
        <x14:dataValidation type="list" allowBlank="1" showInputMessage="1" showErrorMessage="1" prompt="Please indicate the appropriate expenditure type." xr:uid="{00000000-0002-0000-0500-000004000000}">
          <x14:formula1>
            <xm:f>'Category Definitions'!$C$2:$C$12</xm:f>
          </x14:formula1>
          <xm:sqref>C45</xm:sqref>
        </x14:dataValidation>
        <x14:dataValidation type="list" allowBlank="1" showInputMessage="1" showErrorMessage="1" xr:uid="{00000000-0002-0000-0500-000005000000}">
          <x14:formula1>
            <xm:f>'Category Definitions'!$I$3:$I$21</xm:f>
          </x14:formula1>
          <xm:sqref>B8:C9</xm:sqref>
        </x14:dataValidation>
        <x14:dataValidation type="list" allowBlank="1" showInputMessage="1" showErrorMessage="1" promptTitle="Foundation Budget Expenditure" prompt="Select the appropriate Foundation Budget Expenditure Category for the budgeted cost" xr:uid="{00000000-0002-0000-0500-000006000000}">
          <x14:formula1>
            <xm:f>'Category Definitions'!A10:A16</xm:f>
          </x14:formula1>
          <xm:sqref>B45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1"/>
  <sheetViews>
    <sheetView zoomScaleNormal="100" workbookViewId="0"/>
  </sheetViews>
  <sheetFormatPr defaultColWidth="8.7109375" defaultRowHeight="15" x14ac:dyDescent="0.25"/>
  <cols>
    <col min="1" max="1" width="66.7109375" style="2" customWidth="1"/>
    <col min="2" max="2" width="42.28515625" style="3" customWidth="1"/>
    <col min="3" max="3" width="30.28515625" style="2" customWidth="1"/>
    <col min="4" max="4" width="18.28515625" style="28" customWidth="1"/>
    <col min="5" max="5" width="6.140625" style="36" customWidth="1"/>
    <col min="6" max="6" width="15" style="2" customWidth="1"/>
    <col min="7" max="7" width="6.140625" style="36" customWidth="1"/>
    <col min="8" max="8" width="14.7109375" style="2" bestFit="1" customWidth="1"/>
    <col min="9" max="16384" width="8.71093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75" t="s">
        <v>1</v>
      </c>
      <c r="B8" s="81" t="s">
        <v>101</v>
      </c>
      <c r="C8" s="82"/>
      <c r="D8" s="29"/>
    </row>
    <row r="9" spans="1:4" x14ac:dyDescent="0.25">
      <c r="A9" s="76"/>
      <c r="B9" s="83"/>
      <c r="C9" s="84"/>
      <c r="D9" s="29"/>
    </row>
    <row r="10" spans="1:4" x14ac:dyDescent="0.25">
      <c r="A10" s="75" t="s">
        <v>3</v>
      </c>
      <c r="B10" s="81" t="s">
        <v>44</v>
      </c>
      <c r="C10" s="82"/>
      <c r="D10" s="29"/>
    </row>
    <row r="11" spans="1:4" x14ac:dyDescent="0.25">
      <c r="A11" s="76"/>
      <c r="B11" s="83"/>
      <c r="C11" s="84"/>
      <c r="D11" s="29"/>
    </row>
    <row r="12" spans="1:4" x14ac:dyDescent="0.25">
      <c r="A12" s="75" t="s">
        <v>5</v>
      </c>
      <c r="B12" s="81" t="s">
        <v>102</v>
      </c>
      <c r="C12" s="82"/>
    </row>
    <row r="13" spans="1:4" x14ac:dyDescent="0.25">
      <c r="A13" s="76"/>
      <c r="B13" s="83"/>
      <c r="C13" s="84"/>
    </row>
    <row r="14" spans="1:4" x14ac:dyDescent="0.25">
      <c r="A14" s="79" t="s">
        <v>6</v>
      </c>
      <c r="B14" s="86" t="s">
        <v>103</v>
      </c>
      <c r="C14" s="87"/>
      <c r="D14" s="16"/>
    </row>
    <row r="15" spans="1:4" x14ac:dyDescent="0.25">
      <c r="A15" s="85"/>
      <c r="B15" s="88"/>
      <c r="C15" s="89"/>
      <c r="D15" s="16"/>
    </row>
    <row r="16" spans="1:4" x14ac:dyDescent="0.25">
      <c r="A16" s="85"/>
      <c r="B16" s="88"/>
      <c r="C16" s="89"/>
      <c r="D16" s="16"/>
    </row>
    <row r="17" spans="1:8" x14ac:dyDescent="0.25">
      <c r="A17" s="85"/>
      <c r="B17" s="88"/>
      <c r="C17" s="89"/>
      <c r="D17" s="16"/>
    </row>
    <row r="18" spans="1:8" x14ac:dyDescent="0.25">
      <c r="A18" s="80"/>
      <c r="B18" s="90"/>
      <c r="C18" s="91"/>
      <c r="E18" s="44"/>
      <c r="F18" s="5"/>
    </row>
    <row r="19" spans="1:8" x14ac:dyDescent="0.25">
      <c r="A19" s="79" t="s">
        <v>8</v>
      </c>
      <c r="B19" s="68" t="s">
        <v>47</v>
      </c>
      <c r="C19" s="69"/>
      <c r="D19" s="16"/>
    </row>
    <row r="20" spans="1:8" x14ac:dyDescent="0.25">
      <c r="A20" s="80"/>
      <c r="B20" s="70"/>
      <c r="C20" s="71"/>
      <c r="E20" s="44"/>
      <c r="F20" s="5"/>
    </row>
    <row r="21" spans="1:8" ht="15.75" thickBot="1" x14ac:dyDescent="0.3">
      <c r="A21" s="7"/>
      <c r="B21" s="5"/>
    </row>
    <row r="22" spans="1:8" ht="14.85" customHeight="1" x14ac:dyDescent="0.25">
      <c r="A22" s="77" t="s">
        <v>10</v>
      </c>
      <c r="B22" s="65" t="s">
        <v>11</v>
      </c>
      <c r="C22" s="10" t="s">
        <v>12</v>
      </c>
      <c r="D22" s="22" t="s">
        <v>13</v>
      </c>
      <c r="E22" s="72" t="s">
        <v>14</v>
      </c>
      <c r="F22" s="73"/>
      <c r="G22" s="74" t="s">
        <v>15</v>
      </c>
      <c r="H22" s="73"/>
    </row>
    <row r="23" spans="1:8" s="6" customFormat="1" x14ac:dyDescent="0.25">
      <c r="A23" s="78"/>
      <c r="B23" s="66" t="s">
        <v>16</v>
      </c>
      <c r="C23" s="11" t="s">
        <v>16</v>
      </c>
      <c r="D23" s="23" t="s">
        <v>17</v>
      </c>
      <c r="E23" s="45" t="s">
        <v>18</v>
      </c>
      <c r="F23" s="24" t="s">
        <v>19</v>
      </c>
      <c r="G23" s="37" t="s">
        <v>18</v>
      </c>
      <c r="H23" s="27" t="s">
        <v>19</v>
      </c>
    </row>
    <row r="24" spans="1:8" x14ac:dyDescent="0.25">
      <c r="A24" s="21" t="s">
        <v>104</v>
      </c>
      <c r="B24" s="9" t="s">
        <v>51</v>
      </c>
      <c r="C24" s="4" t="s">
        <v>35</v>
      </c>
      <c r="D24" s="30" t="s">
        <v>23</v>
      </c>
      <c r="E24" s="39">
        <v>0</v>
      </c>
      <c r="F24" s="33">
        <v>0</v>
      </c>
      <c r="G24" s="38">
        <v>1</v>
      </c>
      <c r="H24" s="33">
        <v>68400</v>
      </c>
    </row>
    <row r="25" spans="1:8" x14ac:dyDescent="0.25">
      <c r="A25" s="21" t="s">
        <v>105</v>
      </c>
      <c r="B25" s="9" t="s">
        <v>39</v>
      </c>
      <c r="C25" s="4" t="s">
        <v>52</v>
      </c>
      <c r="D25" s="30" t="s">
        <v>23</v>
      </c>
      <c r="E25" s="39">
        <v>0</v>
      </c>
      <c r="F25" s="33">
        <v>0</v>
      </c>
      <c r="G25" s="38">
        <v>0</v>
      </c>
      <c r="H25" s="33">
        <v>123992</v>
      </c>
    </row>
    <row r="26" spans="1:8" x14ac:dyDescent="0.25">
      <c r="A26" s="21" t="s">
        <v>106</v>
      </c>
      <c r="B26" s="9" t="s">
        <v>42</v>
      </c>
      <c r="C26" s="4" t="s">
        <v>22</v>
      </c>
      <c r="D26" s="30" t="s">
        <v>23</v>
      </c>
      <c r="E26" s="39">
        <v>0</v>
      </c>
      <c r="F26" s="33">
        <v>0</v>
      </c>
      <c r="G26" s="39">
        <v>0</v>
      </c>
      <c r="H26" s="33">
        <f>2017213-1</f>
        <v>2017212</v>
      </c>
    </row>
    <row r="27" spans="1:8" x14ac:dyDescent="0.25">
      <c r="A27" s="21"/>
      <c r="B27" s="9"/>
      <c r="C27" s="4"/>
      <c r="D27" s="30"/>
      <c r="E27" s="39"/>
      <c r="F27" s="33"/>
      <c r="G27" s="38"/>
      <c r="H27" s="33"/>
    </row>
    <row r="28" spans="1:8" x14ac:dyDescent="0.25">
      <c r="A28" s="21"/>
      <c r="B28" s="9"/>
      <c r="C28" s="4"/>
      <c r="D28" s="30"/>
      <c r="E28" s="39"/>
      <c r="F28" s="33"/>
      <c r="G28" s="38"/>
      <c r="H28" s="33"/>
    </row>
    <row r="29" spans="1:8" x14ac:dyDescent="0.25">
      <c r="A29" s="21"/>
      <c r="B29" s="9"/>
      <c r="C29" s="4"/>
      <c r="D29" s="30"/>
      <c r="E29" s="39"/>
      <c r="F29" s="33"/>
      <c r="G29" s="39"/>
      <c r="H29" s="33"/>
    </row>
    <row r="30" spans="1:8" x14ac:dyDescent="0.25">
      <c r="A30" s="21"/>
      <c r="B30" s="9"/>
      <c r="C30" s="4"/>
      <c r="D30" s="30"/>
      <c r="E30" s="39"/>
      <c r="F30" s="33"/>
      <c r="G30" s="39"/>
      <c r="H30" s="33"/>
    </row>
    <row r="31" spans="1:8" x14ac:dyDescent="0.25">
      <c r="A31" s="21"/>
      <c r="B31" s="9"/>
      <c r="C31" s="4"/>
      <c r="D31" s="30"/>
      <c r="E31" s="39"/>
      <c r="F31" s="33"/>
      <c r="G31" s="38"/>
      <c r="H31" s="33"/>
    </row>
    <row r="32" spans="1:8" x14ac:dyDescent="0.25">
      <c r="A32" s="21"/>
      <c r="B32" s="9"/>
      <c r="C32" s="4"/>
      <c r="D32" s="30"/>
      <c r="E32" s="39"/>
      <c r="F32" s="25"/>
      <c r="G32" s="38"/>
      <c r="H32" s="33"/>
    </row>
    <row r="33" spans="1:8" x14ac:dyDescent="0.25">
      <c r="A33" s="21"/>
      <c r="B33" s="9"/>
      <c r="C33" s="4"/>
      <c r="D33" s="30"/>
      <c r="E33" s="39"/>
      <c r="F33" s="25"/>
      <c r="G33" s="38"/>
      <c r="H33" s="33"/>
    </row>
    <row r="34" spans="1:8" x14ac:dyDescent="0.25">
      <c r="A34" s="21"/>
      <c r="B34" s="9"/>
      <c r="C34" s="4"/>
      <c r="D34" s="30"/>
      <c r="E34" s="39"/>
      <c r="F34" s="33"/>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26</v>
      </c>
      <c r="E45" s="43">
        <f>SUM(E24:E44)</f>
        <v>0</v>
      </c>
      <c r="F45" s="35">
        <f>SUM(F24:F44)</f>
        <v>0</v>
      </c>
      <c r="G45" s="42">
        <f>SUM(G24:G44)</f>
        <v>1</v>
      </c>
      <c r="H45" s="35">
        <f>SUM(H12:H44)</f>
        <v>2209604</v>
      </c>
    </row>
    <row r="46" spans="1:8" x14ac:dyDescent="0.25">
      <c r="A46" s="1"/>
      <c r="C46" s="1"/>
      <c r="D46" s="31" t="s">
        <v>27</v>
      </c>
      <c r="E46" s="48"/>
      <c r="F46" s="32"/>
      <c r="G46" s="49">
        <f>G45-E45</f>
        <v>1</v>
      </c>
      <c r="H46" s="67">
        <f>H45-F45</f>
        <v>2209604</v>
      </c>
    </row>
    <row r="48" spans="1:8" x14ac:dyDescent="0.25">
      <c r="H48" s="50"/>
    </row>
    <row r="49" spans="8:8" x14ac:dyDescent="0.25">
      <c r="H49" s="50"/>
    </row>
    <row r="50" spans="8:8" x14ac:dyDescent="0.25">
      <c r="H50" s="50"/>
    </row>
    <row r="51" spans="8:8" x14ac:dyDescent="0.25">
      <c r="H51" s="51"/>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drawing r:id="rId1"/>
  <extLst>
    <ext xmlns:x14="http://schemas.microsoft.com/office/spreadsheetml/2009/9/main" uri="{CCE6A557-97BC-4b89-ADB6-D9C93CAAB3DF}">
      <x14:dataValidations xmlns:xm="http://schemas.microsoft.com/office/excel/2006/main" count="7">
        <x14:dataValidation type="list" allowBlank="1" showInputMessage="1" showErrorMessage="1" prompt="Select the appropriate Foundation Budget Functional Category for the cost item." xr:uid="{00000000-0002-0000-0600-000000000000}">
          <x14:formula1>
            <xm:f>'Category Definitions'!$A$3:$A$14</xm:f>
          </x14:formula1>
          <xm:sqref>B24:B44</xm:sqref>
        </x14:dataValidation>
        <x14:dataValidation type="list" allowBlank="1" showInputMessage="1" showErrorMessage="1" xr:uid="{00000000-0002-0000-0600-000001000000}">
          <x14:formula1>
            <xm:f>'Category Definitions'!$I$23:$I$32</xm:f>
          </x14:formula1>
          <xm:sqref>B10:C13</xm:sqref>
        </x14:dataValidation>
        <x14:dataValidation type="list" allowBlank="1" showInputMessage="1" showErrorMessage="1" prompt="Select the appropriate expenditure type." xr:uid="{00000000-0002-0000-0600-000002000000}">
          <x14:formula1>
            <xm:f>'Category Definitions'!$C$2:$C$12</xm:f>
          </x14:formula1>
          <xm:sqref>C24:C44</xm:sqref>
        </x14:dataValidation>
        <x14:dataValidation type="list" allowBlank="1" showInputMessage="1" showErrorMessage="1" prompt="If this is an ongoing expense, indicate &quot;Yes&quot;, if this is a one-time expense, indicate &quot;No&quot;." xr:uid="{00000000-0002-0000-0600-000003000000}">
          <x14:formula1>
            <xm:f>'Category Definitions'!$F$3:$F$4</xm:f>
          </x14:formula1>
          <xm:sqref>D24:D44</xm:sqref>
        </x14:dataValidation>
        <x14:dataValidation type="list" allowBlank="1" showInputMessage="1" showErrorMessage="1" prompt="Please indicate the appropriate expenditure type." xr:uid="{00000000-0002-0000-0600-000004000000}">
          <x14:formula1>
            <xm:f>'Category Definitions'!$C$2:$C$12</xm:f>
          </x14:formula1>
          <xm:sqref>C45</xm:sqref>
        </x14:dataValidation>
        <x14:dataValidation type="list" allowBlank="1" showInputMessage="1" showErrorMessage="1" xr:uid="{00000000-0002-0000-0600-000005000000}">
          <x14:formula1>
            <xm:f>'Category Definitions'!$I$3:$I$21</xm:f>
          </x14:formula1>
          <xm:sqref>B8:C9</xm:sqref>
        </x14:dataValidation>
        <x14:dataValidation type="list" allowBlank="1" showInputMessage="1" showErrorMessage="1" promptTitle="Foundation Budget Expenditure" prompt="Select the appropriate Foundation Budget Expenditure Category for the budgeted cost" xr:uid="{00000000-0002-0000-0600-000006000000}">
          <x14:formula1>
            <xm:f>'Category Definitions'!A10:A16</xm:f>
          </x14:formula1>
          <xm:sqref>B45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1"/>
  <sheetViews>
    <sheetView zoomScaleNormal="100" workbookViewId="0"/>
  </sheetViews>
  <sheetFormatPr defaultColWidth="8.7109375" defaultRowHeight="15" x14ac:dyDescent="0.25"/>
  <cols>
    <col min="1" max="1" width="66.7109375" style="2" customWidth="1"/>
    <col min="2" max="2" width="42.28515625" style="3" customWidth="1"/>
    <col min="3" max="3" width="30.28515625" style="2" customWidth="1"/>
    <col min="4" max="4" width="18.28515625" style="28" customWidth="1"/>
    <col min="5" max="5" width="6.140625" style="36" customWidth="1"/>
    <col min="6" max="6" width="15" style="2" customWidth="1"/>
    <col min="7" max="7" width="6.140625" style="36" customWidth="1"/>
    <col min="8" max="8" width="14.7109375" style="2" bestFit="1" customWidth="1"/>
    <col min="9" max="16384" width="8.71093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75" t="s">
        <v>1</v>
      </c>
      <c r="B8" s="81" t="s">
        <v>107</v>
      </c>
      <c r="C8" s="82"/>
      <c r="D8" s="29"/>
    </row>
    <row r="9" spans="1:4" x14ac:dyDescent="0.25">
      <c r="A9" s="76"/>
      <c r="B9" s="83"/>
      <c r="C9" s="84"/>
      <c r="D9" s="29"/>
    </row>
    <row r="10" spans="1:4" x14ac:dyDescent="0.25">
      <c r="A10" s="75" t="s">
        <v>3</v>
      </c>
      <c r="B10" s="81" t="s">
        <v>108</v>
      </c>
      <c r="C10" s="82"/>
      <c r="D10" s="29"/>
    </row>
    <row r="11" spans="1:4" x14ac:dyDescent="0.25">
      <c r="A11" s="76"/>
      <c r="B11" s="83"/>
      <c r="C11" s="84"/>
      <c r="D11" s="29"/>
    </row>
    <row r="12" spans="1:4" x14ac:dyDescent="0.25">
      <c r="A12" s="75" t="s">
        <v>5</v>
      </c>
      <c r="B12" s="81" t="s">
        <v>44</v>
      </c>
      <c r="C12" s="82"/>
    </row>
    <row r="13" spans="1:4" x14ac:dyDescent="0.25">
      <c r="A13" s="76"/>
      <c r="B13" s="83"/>
      <c r="C13" s="84"/>
    </row>
    <row r="14" spans="1:4" x14ac:dyDescent="0.25">
      <c r="A14" s="79" t="s">
        <v>6</v>
      </c>
      <c r="B14" s="86" t="s">
        <v>109</v>
      </c>
      <c r="C14" s="87"/>
      <c r="D14" s="16"/>
    </row>
    <row r="15" spans="1:4" x14ac:dyDescent="0.25">
      <c r="A15" s="85"/>
      <c r="B15" s="88"/>
      <c r="C15" s="89"/>
      <c r="D15" s="16"/>
    </row>
    <row r="16" spans="1:4" x14ac:dyDescent="0.25">
      <c r="A16" s="85"/>
      <c r="B16" s="88"/>
      <c r="C16" s="89"/>
      <c r="D16" s="16"/>
    </row>
    <row r="17" spans="1:8" x14ac:dyDescent="0.25">
      <c r="A17" s="85"/>
      <c r="B17" s="88"/>
      <c r="C17" s="89"/>
      <c r="D17" s="16"/>
    </row>
    <row r="18" spans="1:8" x14ac:dyDescent="0.25">
      <c r="A18" s="80"/>
      <c r="B18" s="90"/>
      <c r="C18" s="91"/>
      <c r="E18" s="44"/>
      <c r="F18" s="5"/>
    </row>
    <row r="19" spans="1:8" x14ac:dyDescent="0.25">
      <c r="A19" s="79" t="s">
        <v>8</v>
      </c>
      <c r="B19" s="68" t="s">
        <v>47</v>
      </c>
      <c r="C19" s="69"/>
      <c r="D19" s="16"/>
    </row>
    <row r="20" spans="1:8" x14ac:dyDescent="0.25">
      <c r="A20" s="80"/>
      <c r="B20" s="70"/>
      <c r="C20" s="71"/>
      <c r="E20" s="44"/>
      <c r="F20" s="5"/>
    </row>
    <row r="21" spans="1:8" ht="15.75" thickBot="1" x14ac:dyDescent="0.3">
      <c r="A21" s="7"/>
      <c r="B21" s="5"/>
    </row>
    <row r="22" spans="1:8" ht="14.85" customHeight="1" x14ac:dyDescent="0.25">
      <c r="A22" s="77" t="s">
        <v>10</v>
      </c>
      <c r="B22" s="65" t="s">
        <v>11</v>
      </c>
      <c r="C22" s="10" t="s">
        <v>12</v>
      </c>
      <c r="D22" s="22" t="s">
        <v>13</v>
      </c>
      <c r="E22" s="72" t="s">
        <v>14</v>
      </c>
      <c r="F22" s="73"/>
      <c r="G22" s="74" t="s">
        <v>15</v>
      </c>
      <c r="H22" s="73"/>
    </row>
    <row r="23" spans="1:8" s="6" customFormat="1" x14ac:dyDescent="0.25">
      <c r="A23" s="78"/>
      <c r="B23" s="66" t="s">
        <v>16</v>
      </c>
      <c r="C23" s="11" t="s">
        <v>16</v>
      </c>
      <c r="D23" s="23" t="s">
        <v>17</v>
      </c>
      <c r="E23" s="45" t="s">
        <v>18</v>
      </c>
      <c r="F23" s="24" t="s">
        <v>19</v>
      </c>
      <c r="G23" s="37" t="s">
        <v>18</v>
      </c>
      <c r="H23" s="27" t="s">
        <v>19</v>
      </c>
    </row>
    <row r="24" spans="1:8" x14ac:dyDescent="0.25">
      <c r="A24" s="21" t="s">
        <v>110</v>
      </c>
      <c r="B24" s="9" t="s">
        <v>39</v>
      </c>
      <c r="C24" s="4" t="s">
        <v>52</v>
      </c>
      <c r="D24" s="30" t="s">
        <v>23</v>
      </c>
      <c r="E24" s="39">
        <v>0</v>
      </c>
      <c r="F24" s="33">
        <v>0</v>
      </c>
      <c r="G24" s="38">
        <v>0</v>
      </c>
      <c r="H24" s="33">
        <v>123992</v>
      </c>
    </row>
    <row r="25" spans="1:8" x14ac:dyDescent="0.25">
      <c r="A25" s="21" t="s">
        <v>111</v>
      </c>
      <c r="B25" s="9" t="s">
        <v>42</v>
      </c>
      <c r="C25" s="4" t="s">
        <v>22</v>
      </c>
      <c r="D25" s="30" t="s">
        <v>23</v>
      </c>
      <c r="E25" s="39">
        <v>0</v>
      </c>
      <c r="F25" s="33">
        <v>0</v>
      </c>
      <c r="G25" s="38">
        <v>0</v>
      </c>
      <c r="H25" s="33">
        <f>2017213-1</f>
        <v>2017212</v>
      </c>
    </row>
    <row r="26" spans="1:8" x14ac:dyDescent="0.25">
      <c r="A26" s="21"/>
      <c r="B26" s="9"/>
      <c r="C26" s="4"/>
      <c r="D26" s="30"/>
      <c r="E26" s="39"/>
      <c r="F26" s="33"/>
      <c r="G26" s="39"/>
      <c r="H26" s="33"/>
    </row>
    <row r="27" spans="1:8" x14ac:dyDescent="0.25">
      <c r="A27" s="21"/>
      <c r="B27" s="9"/>
      <c r="C27" s="4"/>
      <c r="D27" s="30"/>
      <c r="E27" s="39"/>
      <c r="F27" s="33"/>
      <c r="G27" s="38"/>
      <c r="H27" s="33"/>
    </row>
    <row r="28" spans="1:8" x14ac:dyDescent="0.25">
      <c r="A28" s="21"/>
      <c r="B28" s="9"/>
      <c r="C28" s="4"/>
      <c r="D28" s="30"/>
      <c r="E28" s="39"/>
      <c r="F28" s="33"/>
      <c r="G28" s="38"/>
      <c r="H28" s="33"/>
    </row>
    <row r="29" spans="1:8" x14ac:dyDescent="0.25">
      <c r="A29" s="21"/>
      <c r="B29" s="9"/>
      <c r="C29" s="4"/>
      <c r="D29" s="30"/>
      <c r="E29" s="39"/>
      <c r="F29" s="33"/>
      <c r="G29" s="39"/>
      <c r="H29" s="33"/>
    </row>
    <row r="30" spans="1:8" x14ac:dyDescent="0.25">
      <c r="A30" s="21"/>
      <c r="B30" s="9"/>
      <c r="C30" s="4"/>
      <c r="D30" s="30"/>
      <c r="E30" s="39"/>
      <c r="F30" s="33"/>
      <c r="G30" s="39"/>
      <c r="H30" s="33"/>
    </row>
    <row r="31" spans="1:8" x14ac:dyDescent="0.25">
      <c r="A31" s="21"/>
      <c r="B31" s="9"/>
      <c r="C31" s="4"/>
      <c r="D31" s="30"/>
      <c r="E31" s="39"/>
      <c r="F31" s="33"/>
      <c r="G31" s="38"/>
      <c r="H31" s="33"/>
    </row>
    <row r="32" spans="1:8" x14ac:dyDescent="0.25">
      <c r="A32" s="21"/>
      <c r="B32" s="9"/>
      <c r="C32" s="4"/>
      <c r="D32" s="30"/>
      <c r="E32" s="39"/>
      <c r="F32" s="25"/>
      <c r="G32" s="38"/>
      <c r="H32" s="33"/>
    </row>
    <row r="33" spans="1:8" x14ac:dyDescent="0.25">
      <c r="A33" s="21"/>
      <c r="B33" s="9"/>
      <c r="C33" s="4"/>
      <c r="D33" s="30"/>
      <c r="E33" s="39"/>
      <c r="F33" s="25"/>
      <c r="G33" s="38"/>
      <c r="H33" s="33"/>
    </row>
    <row r="34" spans="1:8" x14ac:dyDescent="0.25">
      <c r="A34" s="21"/>
      <c r="B34" s="9"/>
      <c r="C34" s="4"/>
      <c r="D34" s="30"/>
      <c r="E34" s="39"/>
      <c r="F34" s="33"/>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26</v>
      </c>
      <c r="E45" s="43">
        <f>SUM(E24:E44)</f>
        <v>0</v>
      </c>
      <c r="F45" s="35">
        <f>SUM(F24:F44)</f>
        <v>0</v>
      </c>
      <c r="G45" s="42">
        <f>SUM(G24:G44)</f>
        <v>0</v>
      </c>
      <c r="H45" s="35">
        <f>SUM(H12:H44)</f>
        <v>2141204</v>
      </c>
    </row>
    <row r="46" spans="1:8" x14ac:dyDescent="0.25">
      <c r="A46" s="1"/>
      <c r="C46" s="1"/>
      <c r="D46" s="31" t="s">
        <v>27</v>
      </c>
      <c r="E46" s="48"/>
      <c r="F46" s="32"/>
      <c r="G46" s="49">
        <f>G45-E45</f>
        <v>0</v>
      </c>
      <c r="H46" s="67">
        <f>H45-F45</f>
        <v>2141204</v>
      </c>
    </row>
    <row r="48" spans="1:8" x14ac:dyDescent="0.25">
      <c r="H48" s="50"/>
    </row>
    <row r="49" spans="8:8" x14ac:dyDescent="0.25">
      <c r="H49" s="50"/>
    </row>
    <row r="50" spans="8:8" x14ac:dyDescent="0.25">
      <c r="H50" s="50"/>
    </row>
    <row r="51" spans="8:8" x14ac:dyDescent="0.25">
      <c r="H51" s="51"/>
    </row>
  </sheetData>
  <mergeCells count="13">
    <mergeCell ref="G22:H22"/>
    <mergeCell ref="A14:A18"/>
    <mergeCell ref="B14:C18"/>
    <mergeCell ref="A19:A20"/>
    <mergeCell ref="B19:C20"/>
    <mergeCell ref="A22:A23"/>
    <mergeCell ref="E22:F22"/>
    <mergeCell ref="A8:A9"/>
    <mergeCell ref="B8:C9"/>
    <mergeCell ref="A10:A11"/>
    <mergeCell ref="B10:C11"/>
    <mergeCell ref="A12:A13"/>
    <mergeCell ref="B12:C13"/>
  </mergeCells>
  <pageMargins left="0.7" right="0.7" top="0.75" bottom="0.75" header="0.3" footer="0.3"/>
  <drawing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0000000}">
          <x14:formula1>
            <xm:f>'Category Definitions'!$I$3:$I$21</xm:f>
          </x14:formula1>
          <xm:sqref>B8:C9</xm:sqref>
        </x14:dataValidation>
        <x14:dataValidation type="list" allowBlank="1" showInputMessage="1" showErrorMessage="1" prompt="Please indicate the appropriate expenditure type." xr:uid="{00000000-0002-0000-0700-000001000000}">
          <x14:formula1>
            <xm:f>'Category Definitions'!$C$2:$C$12</xm:f>
          </x14:formula1>
          <xm:sqref>C45</xm:sqref>
        </x14:dataValidation>
        <x14:dataValidation type="list" allowBlank="1" showInputMessage="1" showErrorMessage="1" prompt="If this is an ongoing expense, indicate &quot;Yes&quot;, if this is a one-time expense, indicate &quot;No&quot;." xr:uid="{00000000-0002-0000-0700-000002000000}">
          <x14:formula1>
            <xm:f>'Category Definitions'!$F$3:$F$4</xm:f>
          </x14:formula1>
          <xm:sqref>D24:D44</xm:sqref>
        </x14:dataValidation>
        <x14:dataValidation type="list" allowBlank="1" showInputMessage="1" showErrorMessage="1" prompt="Select the appropriate expenditure type." xr:uid="{00000000-0002-0000-0700-000003000000}">
          <x14:formula1>
            <xm:f>'Category Definitions'!$C$2:$C$12</xm:f>
          </x14:formula1>
          <xm:sqref>C24:C44</xm:sqref>
        </x14:dataValidation>
        <x14:dataValidation type="list" allowBlank="1" showInputMessage="1" showErrorMessage="1" xr:uid="{00000000-0002-0000-0700-000004000000}">
          <x14:formula1>
            <xm:f>'Category Definitions'!$I$23:$I$32</xm:f>
          </x14:formula1>
          <xm:sqref>B10:C13</xm:sqref>
        </x14:dataValidation>
        <x14:dataValidation type="list" allowBlank="1" showInputMessage="1" showErrorMessage="1" prompt="Select the appropriate Foundation Budget Functional Category for the cost item." xr:uid="{00000000-0002-0000-0700-000005000000}">
          <x14:formula1>
            <xm:f>'Category Definitions'!$A$3:$A$14</xm:f>
          </x14:formula1>
          <xm:sqref>B24:B44</xm:sqref>
        </x14:dataValidation>
        <x14:dataValidation type="list" allowBlank="1" showInputMessage="1" showErrorMessage="1" promptTitle="Foundation Budget Expenditure" prompt="Select the appropriate Foundation Budget Expenditure Category for the budgeted cost" xr:uid="{00000000-0002-0000-0700-000006000000}">
          <x14:formula1>
            <xm:f>'Category Definitions'!A10:A16</xm:f>
          </x14:formula1>
          <xm:sqref>B45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32"/>
  <sheetViews>
    <sheetView zoomScale="80" zoomScaleNormal="80" workbookViewId="0">
      <selection activeCell="I21" sqref="I21"/>
    </sheetView>
  </sheetViews>
  <sheetFormatPr defaultColWidth="8.85546875" defaultRowHeight="15" x14ac:dyDescent="0.25"/>
  <cols>
    <col min="1" max="1" width="42" bestFit="1" customWidth="1"/>
    <col min="8" max="8" width="3.140625" bestFit="1" customWidth="1"/>
    <col min="9" max="9" width="105.28515625" customWidth="1"/>
  </cols>
  <sheetData>
    <row r="2" spans="1:9" x14ac:dyDescent="0.25">
      <c r="A2" s="20" t="s">
        <v>112</v>
      </c>
      <c r="C2" t="s">
        <v>113</v>
      </c>
    </row>
    <row r="3" spans="1:9" ht="29.25" thickBot="1" x14ac:dyDescent="0.3">
      <c r="A3" t="s">
        <v>51</v>
      </c>
      <c r="C3" s="19" t="s">
        <v>114</v>
      </c>
      <c r="F3" t="s">
        <v>23</v>
      </c>
      <c r="H3" s="13"/>
      <c r="I3" s="52" t="s">
        <v>115</v>
      </c>
    </row>
    <row r="4" spans="1:9" ht="15.75" thickBot="1" x14ac:dyDescent="0.3">
      <c r="A4" t="s">
        <v>39</v>
      </c>
      <c r="C4" t="s">
        <v>116</v>
      </c>
      <c r="F4" t="s">
        <v>55</v>
      </c>
      <c r="H4" s="13"/>
      <c r="I4" s="52" t="s">
        <v>117</v>
      </c>
    </row>
    <row r="5" spans="1:9" ht="15.75" thickBot="1" x14ac:dyDescent="0.3">
      <c r="A5" t="s">
        <v>42</v>
      </c>
      <c r="C5" s="8" t="s">
        <v>52</v>
      </c>
      <c r="H5" s="13"/>
      <c r="I5" s="52" t="s">
        <v>118</v>
      </c>
    </row>
    <row r="6" spans="1:9" ht="15.75" thickBot="1" x14ac:dyDescent="0.3">
      <c r="A6" t="s">
        <v>21</v>
      </c>
      <c r="C6" t="s">
        <v>95</v>
      </c>
      <c r="H6" s="13"/>
      <c r="I6" s="52" t="s">
        <v>119</v>
      </c>
    </row>
    <row r="7" spans="1:9" ht="29.25" thickBot="1" x14ac:dyDescent="0.3">
      <c r="A7" t="s">
        <v>120</v>
      </c>
      <c r="C7" t="s">
        <v>22</v>
      </c>
      <c r="H7" s="13"/>
      <c r="I7" s="52" t="s">
        <v>121</v>
      </c>
    </row>
    <row r="8" spans="1:9" ht="15.75" thickBot="1" x14ac:dyDescent="0.3">
      <c r="A8" t="s">
        <v>122</v>
      </c>
      <c r="C8" t="s">
        <v>35</v>
      </c>
      <c r="H8" s="13"/>
      <c r="I8" s="52" t="s">
        <v>123</v>
      </c>
    </row>
    <row r="9" spans="1:9" ht="15.75" thickBot="1" x14ac:dyDescent="0.3">
      <c r="A9" t="s">
        <v>57</v>
      </c>
      <c r="C9" t="s">
        <v>25</v>
      </c>
      <c r="H9" s="13"/>
      <c r="I9" s="52" t="s">
        <v>124</v>
      </c>
    </row>
    <row r="10" spans="1:9" ht="15.75" thickBot="1" x14ac:dyDescent="0.3">
      <c r="A10" t="s">
        <v>54</v>
      </c>
      <c r="C10" t="s">
        <v>37</v>
      </c>
      <c r="H10" s="13"/>
      <c r="I10" s="52" t="s">
        <v>125</v>
      </c>
    </row>
    <row r="11" spans="1:9" ht="15.75" thickBot="1" x14ac:dyDescent="0.3">
      <c r="A11" t="s">
        <v>34</v>
      </c>
      <c r="C11" t="s">
        <v>126</v>
      </c>
      <c r="H11" s="13"/>
      <c r="I11" s="52" t="s">
        <v>127</v>
      </c>
    </row>
    <row r="12" spans="1:9" ht="15.75" thickBot="1" x14ac:dyDescent="0.3">
      <c r="A12" t="s">
        <v>128</v>
      </c>
      <c r="C12" t="s">
        <v>97</v>
      </c>
      <c r="H12" s="13"/>
      <c r="I12" s="53" t="s">
        <v>129</v>
      </c>
    </row>
    <row r="13" spans="1:9" ht="15.75" thickBot="1" x14ac:dyDescent="0.3">
      <c r="A13" t="s">
        <v>130</v>
      </c>
      <c r="H13" s="13"/>
      <c r="I13" s="52" t="s">
        <v>131</v>
      </c>
    </row>
    <row r="14" spans="1:9" ht="29.25" thickBot="1" x14ac:dyDescent="0.3">
      <c r="A14" t="s">
        <v>94</v>
      </c>
      <c r="H14" s="13"/>
      <c r="I14" s="52" t="s">
        <v>132</v>
      </c>
    </row>
    <row r="15" spans="1:9" ht="15.75" thickBot="1" x14ac:dyDescent="0.3">
      <c r="H15" s="13"/>
      <c r="I15" s="52" t="s">
        <v>133</v>
      </c>
    </row>
    <row r="16" spans="1:9" ht="15.75" thickBot="1" x14ac:dyDescent="0.3">
      <c r="A16" s="19"/>
      <c r="C16" s="17" t="s">
        <v>134</v>
      </c>
      <c r="H16" s="13"/>
      <c r="I16" s="52" t="s">
        <v>135</v>
      </c>
    </row>
    <row r="17" spans="3:9" ht="15.75" thickBot="1" x14ac:dyDescent="0.3">
      <c r="C17" s="17" t="s">
        <v>136</v>
      </c>
      <c r="H17" s="13"/>
      <c r="I17" s="52" t="s">
        <v>137</v>
      </c>
    </row>
    <row r="18" spans="3:9" ht="15.75" thickBot="1" x14ac:dyDescent="0.3">
      <c r="C18" s="17" t="s">
        <v>138</v>
      </c>
      <c r="H18" s="13"/>
      <c r="I18" s="52" t="s">
        <v>139</v>
      </c>
    </row>
    <row r="19" spans="3:9" ht="15.75" thickBot="1" x14ac:dyDescent="0.3">
      <c r="C19" s="17" t="s">
        <v>140</v>
      </c>
      <c r="H19" s="13"/>
      <c r="I19" s="52" t="s">
        <v>141</v>
      </c>
    </row>
    <row r="20" spans="3:9" ht="15.75" thickBot="1" x14ac:dyDescent="0.3">
      <c r="C20" s="17" t="s">
        <v>142</v>
      </c>
      <c r="H20" s="13"/>
      <c r="I20" s="14" t="s">
        <v>143</v>
      </c>
    </row>
    <row r="21" spans="3:9" x14ac:dyDescent="0.25">
      <c r="C21" s="18" t="s">
        <v>144</v>
      </c>
      <c r="I21" s="14"/>
    </row>
    <row r="23" spans="3:9" x14ac:dyDescent="0.25">
      <c r="I23" s="54" t="s">
        <v>84</v>
      </c>
    </row>
    <row r="24" spans="3:9" x14ac:dyDescent="0.25">
      <c r="I24" s="54" t="s">
        <v>108</v>
      </c>
    </row>
    <row r="25" spans="3:9" x14ac:dyDescent="0.25">
      <c r="I25" s="54" t="s">
        <v>45</v>
      </c>
    </row>
    <row r="26" spans="3:9" x14ac:dyDescent="0.25">
      <c r="I26" s="54" t="s">
        <v>44</v>
      </c>
    </row>
    <row r="27" spans="3:9" x14ac:dyDescent="0.25">
      <c r="I27" s="54" t="s">
        <v>30</v>
      </c>
    </row>
    <row r="28" spans="3:9" x14ac:dyDescent="0.25">
      <c r="I28" s="54" t="s">
        <v>29</v>
      </c>
    </row>
    <row r="29" spans="3:9" ht="25.5" x14ac:dyDescent="0.25">
      <c r="I29" s="54" t="s">
        <v>4</v>
      </c>
    </row>
    <row r="30" spans="3:9" x14ac:dyDescent="0.25">
      <c r="I30" s="54" t="s">
        <v>102</v>
      </c>
    </row>
    <row r="31" spans="3:9" x14ac:dyDescent="0.25">
      <c r="I31" s="54" t="s">
        <v>90</v>
      </c>
    </row>
    <row r="32" spans="3:9" x14ac:dyDescent="0.25">
      <c r="I32" s="54" t="s">
        <v>145</v>
      </c>
    </row>
  </sheetData>
  <dataConsolidate/>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93676B7F9F114D8D4D17C37E9BF771" ma:contentTypeVersion="4" ma:contentTypeDescription="Create a new document." ma:contentTypeScope="" ma:versionID="df3302e69abd13e2d3af58d98b9077b7">
  <xsd:schema xmlns:xsd="http://www.w3.org/2001/XMLSchema" xmlns:xs="http://www.w3.org/2001/XMLSchema" xmlns:p="http://schemas.microsoft.com/office/2006/metadata/properties" xmlns:ns2="74c985e4-8962-4ed5-98d9-5522661a816d" xmlns:ns3="44c63c8a-9b6f-4c60-8cde-76449f385ed7" targetNamespace="http://schemas.microsoft.com/office/2006/metadata/properties" ma:root="true" ma:fieldsID="902d349ad8c0e7c5f7b802c347089b50" ns2:_="" ns3:_="">
    <xsd:import namespace="74c985e4-8962-4ed5-98d9-5522661a816d"/>
    <xsd:import namespace="44c63c8a-9b6f-4c60-8cde-76449f385ed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985e4-8962-4ed5-98d9-5522661a8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c63c8a-9b6f-4c60-8cde-76449f385ed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8CCC3D-46F0-4159-A5BE-584D7D916F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985e4-8962-4ed5-98d9-5522661a816d"/>
    <ds:schemaRef ds:uri="44c63c8a-9b6f-4c60-8cde-76449f385e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827464-ACBE-4E99-BBE8-E7F8AB1A4D5B}">
  <ds:schemaRefs>
    <ds:schemaRef ds:uri="http://schemas.microsoft.com/office/2006/metadata/properties"/>
    <ds:schemaRef ds:uri="74c985e4-8962-4ed5-98d9-5522661a816d"/>
    <ds:schemaRef ds:uri="http://purl.org/dc/terms/"/>
    <ds:schemaRef ds:uri="http://schemas.openxmlformats.org/package/2006/metadata/core-properties"/>
    <ds:schemaRef ds:uri="http://purl.org/dc/dcmitype/"/>
    <ds:schemaRef ds:uri="44c63c8a-9b6f-4c60-8cde-76449f385ed7"/>
    <ds:schemaRef ds:uri="http://schemas.microsoft.com/office/2006/documentManagement/types"/>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48F6CB5C-B69E-4AC4-A98D-396738DD0B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Program 2</vt:lpstr>
      <vt:lpstr>2) Program 4</vt:lpstr>
      <vt:lpstr>3) Program 6</vt:lpstr>
      <vt:lpstr>4) Program 7</vt:lpstr>
      <vt:lpstr>5) Program 8</vt:lpstr>
      <vt:lpstr>6) Program 9</vt:lpstr>
      <vt:lpstr>7) Program 10</vt:lpstr>
      <vt:lpstr>8) Program 12</vt:lpstr>
      <vt:lpstr>Category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Chelsea SOA Budget</dc:title>
  <dc:subject/>
  <dc:creator>DESE</dc:creator>
  <cp:keywords/>
  <dc:description/>
  <cp:lastModifiedBy>Zou, Dong (EOE)</cp:lastModifiedBy>
  <cp:revision/>
  <dcterms:created xsi:type="dcterms:W3CDTF">2020-01-15T15:05:58Z</dcterms:created>
  <dcterms:modified xsi:type="dcterms:W3CDTF">2021-04-16T19:31:03Z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19 2021</vt:lpwstr>
  </property>
</Properties>
</file>